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24226"/>
  <mc:AlternateContent xmlns:mc="http://schemas.openxmlformats.org/markup-compatibility/2006">
    <mc:Choice Requires="x15">
      <x15ac:absPath xmlns:x15ac="http://schemas.microsoft.com/office/spreadsheetml/2010/11/ac" url="C:\Users\Usuario\AppData\Local\Microsoft\Windows\INetCache\Content.Outlook\KQU36TF0\"/>
    </mc:Choice>
  </mc:AlternateContent>
  <xr:revisionPtr revIDLastSave="0" documentId="13_ncr:1_{C2A488FD-AAB8-4DD4-9421-2F9150D7B62B}" xr6:coauthVersionLast="47" xr6:coauthVersionMax="47" xr10:uidLastSave="{00000000-0000-0000-0000-000000000000}"/>
  <bookViews>
    <workbookView xWindow="-120" yWindow="-120" windowWidth="24240" windowHeight="13140" tabRatio="931" activeTab="3" xr2:uid="{00000000-000D-0000-FFFF-FFFF00000000}"/>
  </bookViews>
  <sheets>
    <sheet name="Instructivo" sheetId="12" r:id="rId1"/>
    <sheet name="Análisis de contexto" sheetId="8" r:id="rId2"/>
    <sheet name="Clasificación Riesgos" sheetId="10" r:id="rId3"/>
    <sheet name="MAPAFINAL" sheetId="1" r:id="rId4"/>
    <sheet name="Matriz Calor Inherente" sheetId="13" r:id="rId5"/>
    <sheet name="Matriz Calor Residual" sheetId="14" r:id="rId6"/>
    <sheet name="Tabla Probabilidad" sheetId="15" r:id="rId7"/>
    <sheet name="Tabla Impacto" sheetId="16" r:id="rId8"/>
    <sheet name="Tabla Valoración de Controles" sheetId="17" r:id="rId9"/>
    <sheet name="TABLA RIESGOS CORRUPCIÓN" sheetId="18" r:id="rId10"/>
    <sheet name="Procesos susceptibles  corrupci" sheetId="19" r:id="rId11"/>
    <sheet name="RIESGOS SEGURIDAD INFORMACIÓN" sheetId="20" r:id="rId12"/>
    <sheet name="TRATAMIENTO " sheetId="21" r:id="rId13"/>
    <sheet name="riesgos auditoria interna" sheetId="9" r:id="rId14"/>
  </sheets>
  <externalReferences>
    <externalReference r:id="rId15"/>
    <externalReference r:id="rId16"/>
  </externalReferences>
  <definedNames>
    <definedName name="_xlnm._FilterDatabase" localSheetId="3" hidden="1">MAPAFINAL!$A$4:$M$44</definedName>
    <definedName name="_Hlk32322058" localSheetId="3">MAPAFINAL!$L$45</definedName>
    <definedName name="_Hlk32850002" localSheetId="3">MAPAFINAL!$C$2</definedName>
  </definedNames>
  <calcPr calcId="191029"/>
  <pivotCaches>
    <pivotCache cacheId="0"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6" i="1" l="1"/>
  <c r="AO35" i="1" l="1"/>
  <c r="AO29" i="1"/>
  <c r="AO15" i="1"/>
  <c r="AO14" i="1"/>
  <c r="AB24" i="1" l="1"/>
  <c r="AF24" i="1" s="1"/>
  <c r="AG24" i="1" s="1"/>
  <c r="AB39" i="1"/>
  <c r="AF39" i="1" s="1"/>
  <c r="AG39" i="1" s="1"/>
  <c r="AJ39" i="1" s="1"/>
  <c r="AO39" i="1" s="1"/>
  <c r="AJ12" i="1"/>
  <c r="AF10" i="1"/>
  <c r="AJ10" i="1"/>
  <c r="AO10" i="1" s="1"/>
  <c r="AH10" i="1"/>
  <c r="AF35" i="1"/>
  <c r="AG35" i="1" s="1"/>
  <c r="AF34" i="1"/>
  <c r="AG34" i="1" s="1"/>
  <c r="AJ34" i="1" s="1"/>
  <c r="AO34" i="1" s="1"/>
  <c r="AF33" i="1"/>
  <c r="AG33" i="1" s="1"/>
  <c r="AJ33" i="1" s="1"/>
  <c r="AO33" i="1" s="1"/>
  <c r="AB30" i="1"/>
  <c r="AF30" i="1" s="1"/>
  <c r="AG30" i="1" s="1"/>
  <c r="AJ30" i="1" s="1"/>
  <c r="AO30" i="1" s="1"/>
  <c r="AB38" i="1"/>
  <c r="AF38" i="1" s="1"/>
  <c r="AG38" i="1" s="1"/>
  <c r="AJ38" i="1" s="1"/>
  <c r="AO38" i="1" s="1"/>
  <c r="AB8" i="1"/>
  <c r="AF8" i="1" s="1"/>
  <c r="AG8" i="1" s="1"/>
  <c r="AB23" i="1"/>
  <c r="AF23" i="1" s="1"/>
  <c r="AG23" i="1" s="1"/>
  <c r="AB26" i="1"/>
  <c r="AF26" i="1" s="1"/>
  <c r="AG26" i="1" s="1"/>
  <c r="AJ26" i="1" s="1"/>
  <c r="AO26" i="1" s="1"/>
  <c r="AB27" i="1"/>
  <c r="AF27" i="1" s="1"/>
  <c r="AG27" i="1" s="1"/>
  <c r="AJ27" i="1" s="1"/>
  <c r="AO27" i="1" s="1"/>
  <c r="AB25" i="1"/>
  <c r="AF25" i="1" s="1"/>
  <c r="AG25" i="1" s="1"/>
  <c r="AB41" i="1"/>
  <c r="AF41" i="1" s="1"/>
  <c r="AG41" i="1" s="1"/>
  <c r="AJ41" i="1" s="1"/>
  <c r="AO41" i="1" s="1"/>
  <c r="AB55" i="1"/>
  <c r="AF55" i="1" s="1"/>
  <c r="AG55" i="1" s="1"/>
  <c r="AB43" i="1"/>
  <c r="AF43" i="1"/>
  <c r="AG43" i="1" s="1"/>
  <c r="AB42" i="1"/>
  <c r="AF42" i="1" s="1"/>
  <c r="AG42" i="1" s="1"/>
  <c r="AB40" i="1"/>
  <c r="AF40" i="1" s="1"/>
  <c r="AG40" i="1" s="1"/>
  <c r="AJ40" i="1" s="1"/>
  <c r="AO40" i="1" s="1"/>
  <c r="AB37" i="1"/>
  <c r="AF37" i="1" s="1"/>
  <c r="AG37" i="1" s="1"/>
  <c r="AJ37" i="1" s="1"/>
  <c r="AO37" i="1" s="1"/>
  <c r="AB36" i="1"/>
  <c r="AF36" i="1" s="1"/>
  <c r="AG36" i="1" s="1"/>
  <c r="AJ36" i="1" s="1"/>
  <c r="AO36" i="1" s="1"/>
  <c r="AB32" i="1"/>
  <c r="AF32" i="1" s="1"/>
  <c r="AG32" i="1" s="1"/>
  <c r="AJ32" i="1" s="1"/>
  <c r="AO32" i="1" s="1"/>
  <c r="AB31" i="1"/>
  <c r="AF31" i="1" s="1"/>
  <c r="AG31" i="1" s="1"/>
  <c r="AJ31" i="1" s="1"/>
  <c r="AO31" i="1" s="1"/>
  <c r="AB29" i="1"/>
  <c r="AF29" i="1" s="1"/>
  <c r="AG29" i="1" s="1"/>
  <c r="AB28" i="1"/>
  <c r="AF28" i="1"/>
  <c r="AG28" i="1" s="1"/>
  <c r="AJ28" i="1" s="1"/>
  <c r="AO28" i="1" s="1"/>
  <c r="AB22" i="1"/>
  <c r="AF22" i="1" s="1"/>
  <c r="AG22" i="1" s="1"/>
  <c r="AJ22" i="1" s="1"/>
  <c r="AO22" i="1" s="1"/>
  <c r="AB21" i="1"/>
  <c r="AF21" i="1" s="1"/>
  <c r="AG21" i="1" s="1"/>
  <c r="AJ21" i="1" s="1"/>
  <c r="AO21" i="1" s="1"/>
  <c r="AB20" i="1"/>
  <c r="AF20" i="1" s="1"/>
  <c r="AG20" i="1" s="1"/>
  <c r="AJ20" i="1" s="1"/>
  <c r="AO20" i="1" s="1"/>
  <c r="AB19" i="1"/>
  <c r="AF19" i="1" s="1"/>
  <c r="AG19" i="1" s="1"/>
  <c r="AJ19" i="1" s="1"/>
  <c r="AO19" i="1" s="1"/>
  <c r="AB18" i="1"/>
  <c r="AF18" i="1"/>
  <c r="AG18" i="1" s="1"/>
  <c r="AJ18" i="1" s="1"/>
  <c r="AO18" i="1" s="1"/>
  <c r="AB17" i="1"/>
  <c r="AF17" i="1" s="1"/>
  <c r="AG17" i="1" s="1"/>
  <c r="AJ17" i="1" s="1"/>
  <c r="AO17" i="1" s="1"/>
  <c r="AB16" i="1"/>
  <c r="AF16" i="1" s="1"/>
  <c r="AG16" i="1" s="1"/>
  <c r="AB15" i="1"/>
  <c r="AF15" i="1" s="1"/>
  <c r="AG15" i="1" s="1"/>
  <c r="AB14" i="1"/>
  <c r="AF14" i="1" s="1"/>
  <c r="AG14" i="1" s="1"/>
  <c r="AB13" i="1"/>
  <c r="AF13" i="1" s="1"/>
  <c r="AG13" i="1" s="1"/>
  <c r="AB12" i="1"/>
  <c r="AF12" i="1" s="1"/>
  <c r="AB11" i="1"/>
  <c r="AF11" i="1" s="1"/>
  <c r="AG11" i="1" s="1"/>
  <c r="AB9" i="1"/>
  <c r="AF9" i="1"/>
  <c r="AG9" i="1" s="1"/>
  <c r="AB7" i="1"/>
  <c r="AF7" i="1" s="1"/>
  <c r="AG7" i="1" s="1"/>
  <c r="AB6" i="1"/>
  <c r="AF6" i="1"/>
  <c r="AG6" i="1" s="1"/>
  <c r="AL44" i="13"/>
  <c r="AJ44" i="13"/>
  <c r="AH44" i="13"/>
  <c r="AF44" i="13"/>
  <c r="AD44" i="13"/>
  <c r="AB44" i="13"/>
  <c r="Z44" i="13"/>
  <c r="X44" i="13"/>
  <c r="V44" i="13"/>
  <c r="T44" i="13"/>
  <c r="R44" i="13"/>
  <c r="P44" i="13"/>
  <c r="N44" i="13"/>
  <c r="L44" i="13"/>
  <c r="J44" i="13"/>
  <c r="AL42" i="13"/>
  <c r="AJ42" i="13"/>
  <c r="AH42" i="13"/>
  <c r="AF42" i="13"/>
  <c r="AD42" i="13"/>
  <c r="AB42" i="13"/>
  <c r="Z42" i="13"/>
  <c r="X42" i="13"/>
  <c r="V42" i="13"/>
  <c r="T42" i="13"/>
  <c r="R42" i="13"/>
  <c r="P42" i="13"/>
  <c r="N42" i="13"/>
  <c r="L42" i="13"/>
  <c r="J42" i="13"/>
  <c r="AL40" i="13"/>
  <c r="AJ40" i="13"/>
  <c r="AH40" i="13"/>
  <c r="AF40" i="13"/>
  <c r="AD40" i="13"/>
  <c r="AB40" i="13"/>
  <c r="Z40" i="13"/>
  <c r="X40" i="13"/>
  <c r="V40" i="13"/>
  <c r="T40" i="13"/>
  <c r="R40" i="13"/>
  <c r="P40" i="13"/>
  <c r="N40" i="13"/>
  <c r="L40" i="13"/>
  <c r="J40" i="13"/>
  <c r="AL38" i="13"/>
  <c r="AJ38" i="13"/>
  <c r="AH38" i="13"/>
  <c r="AF38" i="13"/>
  <c r="AD38" i="13"/>
  <c r="AB38" i="13"/>
  <c r="Z38" i="13"/>
  <c r="X38" i="13"/>
  <c r="V38" i="13"/>
  <c r="T38" i="13"/>
  <c r="R38" i="13"/>
  <c r="P38" i="13"/>
  <c r="N38" i="13"/>
  <c r="L38" i="13"/>
  <c r="J38" i="13"/>
  <c r="AL36" i="13"/>
  <c r="AJ36" i="13"/>
  <c r="AH36" i="13"/>
  <c r="AF36" i="13"/>
  <c r="AD36" i="13"/>
  <c r="AB36" i="13"/>
  <c r="Z36" i="13"/>
  <c r="X36" i="13"/>
  <c r="V36" i="13"/>
  <c r="T36" i="13"/>
  <c r="R36" i="13"/>
  <c r="P36" i="13"/>
  <c r="N36" i="13"/>
  <c r="L36" i="13"/>
  <c r="J36" i="13"/>
  <c r="AL34" i="13"/>
  <c r="AJ34" i="13"/>
  <c r="AH34" i="13"/>
  <c r="AF34" i="13"/>
  <c r="AD34" i="13"/>
  <c r="AB34" i="13"/>
  <c r="Z34" i="13"/>
  <c r="X34" i="13"/>
  <c r="V34" i="13"/>
  <c r="T34" i="13"/>
  <c r="R34" i="13"/>
  <c r="P34" i="13"/>
  <c r="N34" i="13"/>
  <c r="L34" i="13"/>
  <c r="J34" i="13"/>
  <c r="AL32" i="13"/>
  <c r="AJ32" i="13"/>
  <c r="AH32" i="13"/>
  <c r="AF32" i="13"/>
  <c r="AD32" i="13"/>
  <c r="AB32" i="13"/>
  <c r="Z32" i="13"/>
  <c r="X32" i="13"/>
  <c r="V32" i="13"/>
  <c r="T32" i="13"/>
  <c r="R32" i="13"/>
  <c r="P32" i="13"/>
  <c r="N32" i="13"/>
  <c r="L32" i="13"/>
  <c r="J32" i="13"/>
  <c r="AL30" i="13"/>
  <c r="AJ30" i="13"/>
  <c r="AH30" i="13"/>
  <c r="AF30" i="13"/>
  <c r="AD30" i="13"/>
  <c r="AB30" i="13"/>
  <c r="Z30" i="13"/>
  <c r="X30" i="13"/>
  <c r="V30" i="13"/>
  <c r="T30" i="13"/>
  <c r="R30" i="13"/>
  <c r="P30" i="13"/>
  <c r="N30" i="13"/>
  <c r="L30" i="13"/>
  <c r="J30" i="13"/>
  <c r="AL28" i="13"/>
  <c r="AJ28" i="13"/>
  <c r="AH28" i="13"/>
  <c r="AF28" i="13"/>
  <c r="AD28" i="13"/>
  <c r="AB28" i="13"/>
  <c r="Z28" i="13"/>
  <c r="X28" i="13"/>
  <c r="V28" i="13"/>
  <c r="T28" i="13"/>
  <c r="R28" i="13"/>
  <c r="P28" i="13"/>
  <c r="N28" i="13"/>
  <c r="L28" i="13"/>
  <c r="J28" i="13"/>
  <c r="AL26" i="13"/>
  <c r="AJ26" i="13"/>
  <c r="AH26" i="13"/>
  <c r="AF26" i="13"/>
  <c r="AD26" i="13"/>
  <c r="AB26" i="13"/>
  <c r="Z26" i="13"/>
  <c r="X26" i="13"/>
  <c r="V26" i="13"/>
  <c r="T26" i="13"/>
  <c r="R26" i="13"/>
  <c r="P26" i="13"/>
  <c r="N26" i="13"/>
  <c r="L26" i="13"/>
  <c r="J26" i="13"/>
  <c r="AL24" i="13"/>
  <c r="AJ24" i="13"/>
  <c r="AH24" i="13"/>
  <c r="AF24" i="13"/>
  <c r="AD24" i="13"/>
  <c r="AB24" i="13"/>
  <c r="Z24" i="13"/>
  <c r="X24" i="13"/>
  <c r="V24" i="13"/>
  <c r="T24" i="13"/>
  <c r="R24" i="13"/>
  <c r="P24" i="13"/>
  <c r="N24" i="13"/>
  <c r="L24" i="13"/>
  <c r="J24" i="13"/>
  <c r="AL22" i="13"/>
  <c r="AJ22" i="13"/>
  <c r="AH22" i="13"/>
  <c r="AF22" i="13"/>
  <c r="AD22" i="13"/>
  <c r="AB22" i="13"/>
  <c r="Z22" i="13"/>
  <c r="X22" i="13"/>
  <c r="V22" i="13"/>
  <c r="T22" i="13"/>
  <c r="R22" i="13"/>
  <c r="P22" i="13"/>
  <c r="N22" i="13"/>
  <c r="L22" i="13"/>
  <c r="J22" i="13"/>
  <c r="AL20" i="13"/>
  <c r="AJ20" i="13"/>
  <c r="AH20" i="13"/>
  <c r="AF20" i="13"/>
  <c r="AD20" i="13"/>
  <c r="AB20" i="13"/>
  <c r="Z20" i="13"/>
  <c r="X20" i="13"/>
  <c r="V20" i="13"/>
  <c r="T20" i="13"/>
  <c r="R20" i="13"/>
  <c r="P20" i="13"/>
  <c r="N20" i="13"/>
  <c r="L20" i="13"/>
  <c r="J20" i="13"/>
  <c r="AL18" i="13"/>
  <c r="AJ18" i="13"/>
  <c r="AH18" i="13"/>
  <c r="AF18" i="13"/>
  <c r="AD18" i="13"/>
  <c r="AB18" i="13"/>
  <c r="Z18" i="13"/>
  <c r="X18" i="13"/>
  <c r="V18" i="13"/>
  <c r="T18" i="13"/>
  <c r="R18" i="13"/>
  <c r="P18" i="13"/>
  <c r="N18" i="13"/>
  <c r="L18" i="13"/>
  <c r="J18" i="13"/>
  <c r="AL16" i="13"/>
  <c r="AJ16" i="13"/>
  <c r="AH16" i="13"/>
  <c r="AF16" i="13"/>
  <c r="AD16" i="13"/>
  <c r="AB16" i="13"/>
  <c r="Z16" i="13"/>
  <c r="X16" i="13"/>
  <c r="V16" i="13"/>
  <c r="T16" i="13"/>
  <c r="R16" i="13"/>
  <c r="P16" i="13"/>
  <c r="N16" i="13"/>
  <c r="L16" i="13"/>
  <c r="J16" i="13"/>
  <c r="AL14" i="13"/>
  <c r="AJ14" i="13"/>
  <c r="AH14" i="13"/>
  <c r="AF14" i="13"/>
  <c r="AD14" i="13"/>
  <c r="AB14" i="13"/>
  <c r="Z14" i="13"/>
  <c r="X14" i="13"/>
  <c r="V14" i="13"/>
  <c r="T14" i="13"/>
  <c r="R14" i="13"/>
  <c r="P14" i="13"/>
  <c r="N14" i="13"/>
  <c r="L14" i="13"/>
  <c r="J14" i="13"/>
  <c r="AL12" i="13"/>
  <c r="AJ12" i="13"/>
  <c r="AH12" i="13"/>
  <c r="AF12" i="13"/>
  <c r="AD12" i="13"/>
  <c r="AB12" i="13"/>
  <c r="Z12" i="13"/>
  <c r="X12" i="13"/>
  <c r="V12" i="13"/>
  <c r="T12" i="13"/>
  <c r="R12" i="13"/>
  <c r="P12" i="13"/>
  <c r="N12" i="13"/>
  <c r="L12" i="13"/>
  <c r="J12" i="13"/>
  <c r="AL10" i="13"/>
  <c r="AJ10" i="13"/>
  <c r="AH10" i="13"/>
  <c r="AF10" i="13"/>
  <c r="AD10" i="13"/>
  <c r="AB10" i="13"/>
  <c r="Z10" i="13"/>
  <c r="X10" i="13"/>
  <c r="V10" i="13"/>
  <c r="T10" i="13"/>
  <c r="R10" i="13"/>
  <c r="P10" i="13"/>
  <c r="N10" i="13"/>
  <c r="L10" i="13"/>
  <c r="J10" i="13"/>
  <c r="AL8" i="13"/>
  <c r="AJ8" i="13"/>
  <c r="AH8" i="13"/>
  <c r="AF8" i="13"/>
  <c r="AD8" i="13"/>
  <c r="AB8" i="13"/>
  <c r="Z8" i="13"/>
  <c r="X8" i="13"/>
  <c r="V8" i="13"/>
  <c r="T8" i="13"/>
  <c r="R8" i="13"/>
  <c r="P8" i="13"/>
  <c r="N8" i="13"/>
  <c r="L8" i="13"/>
  <c r="J8" i="13"/>
  <c r="AL6" i="13"/>
  <c r="AJ6" i="13"/>
  <c r="AH6" i="13"/>
  <c r="AF6" i="13"/>
  <c r="AD6" i="13"/>
  <c r="AB6" i="13"/>
  <c r="Z6" i="13"/>
  <c r="X6" i="13"/>
  <c r="V6" i="13"/>
  <c r="T6" i="13"/>
  <c r="R6" i="13"/>
  <c r="P6" i="13"/>
  <c r="N6" i="13"/>
  <c r="L6" i="13"/>
  <c r="J6" i="13"/>
  <c r="F221" i="16"/>
  <c r="B221" i="16" a="1"/>
  <c r="B221" i="16" s="1"/>
  <c r="F220" i="16"/>
  <c r="F219" i="16"/>
  <c r="F218" i="16"/>
  <c r="F217" i="16"/>
  <c r="F216" i="16"/>
  <c r="F215" i="16"/>
  <c r="F214" i="16"/>
  <c r="F213" i="16"/>
  <c r="F212" i="16"/>
  <c r="F211" i="16"/>
  <c r="F210" i="16"/>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5"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J54"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3" i="14"/>
  <c r="AM52" i="14"/>
  <c r="AL52" i="14"/>
  <c r="AK52" i="14"/>
  <c r="AJ52" i="14"/>
  <c r="AI52" i="14"/>
  <c r="AH52" i="14"/>
  <c r="AG52" i="14"/>
  <c r="AF52" i="14"/>
  <c r="AE52" i="14"/>
  <c r="AD52" i="14"/>
  <c r="AC52" i="14"/>
  <c r="AB52" i="14"/>
  <c r="AA52" i="14"/>
  <c r="Z52" i="14"/>
  <c r="Y52" i="14"/>
  <c r="X52" i="14"/>
  <c r="W52" i="14"/>
  <c r="V52" i="14"/>
  <c r="U52" i="14"/>
  <c r="T52" i="14"/>
  <c r="S52" i="14"/>
  <c r="R52" i="14"/>
  <c r="Q52" i="14"/>
  <c r="P52" i="14"/>
  <c r="O52" i="14"/>
  <c r="N52" i="14"/>
  <c r="M52" i="14"/>
  <c r="L52" i="14"/>
  <c r="K52" i="14"/>
  <c r="J52"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AM46" i="14"/>
  <c r="AL46" i="14"/>
  <c r="AK46" i="14"/>
  <c r="AJ46" i="14"/>
  <c r="AI46"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AM34" i="14"/>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AM33" i="14"/>
  <c r="AL33" i="14"/>
  <c r="AK33" i="14"/>
  <c r="AJ33" i="14"/>
  <c r="AI33" i="14"/>
  <c r="AH33" i="14"/>
  <c r="AG33" i="14"/>
  <c r="AF33" i="14"/>
  <c r="AE33" i="14"/>
  <c r="AD33" i="14"/>
  <c r="AC33" i="14"/>
  <c r="AB33" i="14"/>
  <c r="AA33" i="14"/>
  <c r="Z33" i="14"/>
  <c r="Y33" i="14"/>
  <c r="X33" i="14"/>
  <c r="W33" i="14"/>
  <c r="V33" i="14"/>
  <c r="U33" i="14"/>
  <c r="T33" i="14"/>
  <c r="S33" i="14"/>
  <c r="R33" i="14"/>
  <c r="Q33" i="14"/>
  <c r="P33" i="14"/>
  <c r="O33" i="14"/>
  <c r="N33" i="14"/>
  <c r="M33" i="14"/>
  <c r="L33" i="14"/>
  <c r="K33" i="14"/>
  <c r="J33" i="14"/>
  <c r="AM32" i="14"/>
  <c r="AL32" i="14"/>
  <c r="AK32" i="14"/>
  <c r="AJ32" i="14"/>
  <c r="AI32" i="14"/>
  <c r="AH32" i="14"/>
  <c r="AG32" i="14"/>
  <c r="AF32" i="14"/>
  <c r="AE32" i="14"/>
  <c r="AD32" i="14"/>
  <c r="AC32" i="14"/>
  <c r="AB32" i="14"/>
  <c r="AA32" i="14"/>
  <c r="Z32" i="14"/>
  <c r="Y32" i="14"/>
  <c r="X32" i="14"/>
  <c r="W32" i="14"/>
  <c r="V32" i="14"/>
  <c r="U32" i="14"/>
  <c r="T32" i="14"/>
  <c r="S32" i="14"/>
  <c r="R32" i="14"/>
  <c r="Q32" i="14"/>
  <c r="P32" i="14"/>
  <c r="O32" i="14"/>
  <c r="N32" i="14"/>
  <c r="M32" i="14"/>
  <c r="L32" i="14"/>
  <c r="K32" i="14"/>
  <c r="J32"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K27" i="14"/>
  <c r="J27" i="14"/>
  <c r="AM26" i="14"/>
  <c r="AL26" i="14"/>
  <c r="AK26" i="14"/>
  <c r="AJ26" i="14"/>
  <c r="AI26" i="14"/>
  <c r="AH26" i="14"/>
  <c r="AG26" i="14"/>
  <c r="AF26" i="14"/>
  <c r="AE26" i="14"/>
  <c r="AD26" i="14"/>
  <c r="AC26" i="14"/>
  <c r="AB26" i="14"/>
  <c r="AA26" i="14"/>
  <c r="Z26" i="14"/>
  <c r="Y26" i="14"/>
  <c r="X26" i="14"/>
  <c r="W26" i="14"/>
  <c r="V26" i="14"/>
  <c r="U26" i="14"/>
  <c r="T26" i="14"/>
  <c r="S26" i="14"/>
  <c r="R26" i="14"/>
  <c r="Q26" i="14"/>
  <c r="P26" i="14"/>
  <c r="O26" i="14"/>
  <c r="N26" i="14"/>
  <c r="M26" i="14"/>
  <c r="L26" i="14"/>
  <c r="K26" i="14"/>
  <c r="J26"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AM18" i="14"/>
  <c r="AL18" i="14"/>
  <c r="AK18" i="14"/>
  <c r="AJ18" i="14"/>
  <c r="AI18" i="14"/>
  <c r="AH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16" i="14"/>
  <c r="J16" i="14"/>
  <c r="AM15" i="14"/>
  <c r="AL15" i="14"/>
  <c r="AK15" i="14"/>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5" i="14"/>
  <c r="J15" i="14"/>
  <c r="AM14" i="14"/>
  <c r="AL14" i="14"/>
  <c r="AK14" i="14"/>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AM12" i="14"/>
  <c r="AL12" i="14"/>
  <c r="AK12" i="14"/>
  <c r="AJ12" i="14"/>
  <c r="AI12"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AM10" i="14"/>
  <c r="AL10" i="14"/>
  <c r="AK10" i="14"/>
  <c r="AJ10" i="14"/>
  <c r="AI10" i="14"/>
  <c r="AH10" i="14"/>
  <c r="AG10" i="14"/>
  <c r="AF10" i="14"/>
  <c r="AE10" i="14"/>
  <c r="AD10" i="14"/>
  <c r="AC10" i="14"/>
  <c r="AB10" i="14"/>
  <c r="AA10" i="14"/>
  <c r="Z10" i="14"/>
  <c r="Y10" i="14"/>
  <c r="X10" i="14"/>
  <c r="W10" i="14"/>
  <c r="V10" i="14"/>
  <c r="U10" i="14"/>
  <c r="T10" i="14"/>
  <c r="S10" i="14"/>
  <c r="R10" i="14"/>
  <c r="Q10" i="14"/>
  <c r="P10" i="14"/>
  <c r="O10" i="14"/>
  <c r="N10" i="14"/>
  <c r="M10" i="14"/>
  <c r="L10" i="14"/>
  <c r="K10" i="14"/>
  <c r="J10" i="14"/>
  <c r="AM9" i="14"/>
  <c r="AL9" i="14"/>
  <c r="AK9" i="14"/>
  <c r="AJ9" i="14"/>
  <c r="AI9" i="14"/>
  <c r="AH9" i="14"/>
  <c r="AG9" i="14"/>
  <c r="AF9" i="14"/>
  <c r="AE9" i="14"/>
  <c r="AD9" i="14"/>
  <c r="AC9" i="14"/>
  <c r="AB9" i="14"/>
  <c r="AA9" i="14"/>
  <c r="Z9" i="14"/>
  <c r="Y9" i="14"/>
  <c r="X9" i="14"/>
  <c r="W9" i="14"/>
  <c r="V9" i="14"/>
  <c r="U9" i="14"/>
  <c r="T9" i="14"/>
  <c r="S9" i="14"/>
  <c r="R9" i="14"/>
  <c r="Q9" i="14"/>
  <c r="P9" i="14"/>
  <c r="O9" i="14"/>
  <c r="N9" i="14"/>
  <c r="M9" i="14"/>
  <c r="L9" i="14"/>
  <c r="K9" i="14"/>
  <c r="J9" i="14"/>
  <c r="AM8" i="14"/>
  <c r="AL8" i="14"/>
  <c r="AK8" i="14"/>
  <c r="AJ8" i="14"/>
  <c r="AI8" i="14"/>
  <c r="AH8" i="14"/>
  <c r="AG8" i="14"/>
  <c r="AF8" i="14"/>
  <c r="AE8" i="14"/>
  <c r="AD8" i="14"/>
  <c r="AC8" i="14"/>
  <c r="AB8" i="14"/>
  <c r="AA8" i="14"/>
  <c r="Z8" i="14"/>
  <c r="Y8" i="14"/>
  <c r="X8" i="14"/>
  <c r="W8" i="14"/>
  <c r="V8" i="14"/>
  <c r="U8" i="14"/>
  <c r="T8" i="14"/>
  <c r="S8" i="14"/>
  <c r="R8" i="14"/>
  <c r="Q8" i="14"/>
  <c r="P8" i="14"/>
  <c r="O8" i="14"/>
  <c r="N8" i="14"/>
  <c r="M8" i="14"/>
  <c r="L8" i="14"/>
  <c r="K8" i="14"/>
  <c r="J8" i="14"/>
  <c r="AM7" i="14"/>
  <c r="AL7" i="14"/>
  <c r="AK7" i="14"/>
  <c r="AJ7" i="14"/>
  <c r="AI7" i="14"/>
  <c r="AH7" i="14"/>
  <c r="AG7" i="14"/>
  <c r="AF7" i="14"/>
  <c r="AE7" i="14"/>
  <c r="AD7" i="14"/>
  <c r="AC7" i="14"/>
  <c r="AB7" i="14"/>
  <c r="AA7" i="14"/>
  <c r="Z7" i="14"/>
  <c r="Y7" i="14"/>
  <c r="X7" i="14"/>
  <c r="W7" i="14"/>
  <c r="V7" i="14"/>
  <c r="U7" i="14"/>
  <c r="T7" i="14"/>
  <c r="S7" i="14"/>
  <c r="R7" i="14"/>
  <c r="Q7" i="14"/>
  <c r="P7" i="14"/>
  <c r="O7" i="14"/>
  <c r="N7" i="14"/>
  <c r="M7" i="14"/>
  <c r="L7" i="14"/>
  <c r="K7" i="14"/>
  <c r="J7"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AH25" i="1" l="1"/>
  <c r="AJ13" i="1"/>
  <c r="AH13" i="1"/>
  <c r="AH7" i="1"/>
  <c r="AJ7" i="1"/>
  <c r="AO7" i="1" s="1"/>
  <c r="AJ42" i="1"/>
  <c r="AO42" i="1" s="1"/>
  <c r="AH42" i="1"/>
  <c r="AJ9" i="1"/>
  <c r="AO9" i="1" s="1"/>
  <c r="AH9" i="1"/>
  <c r="AH43" i="1"/>
  <c r="AJ43" i="1"/>
  <c r="AO43" i="1" s="1"/>
  <c r="AH23" i="1"/>
  <c r="AJ23" i="1" s="1"/>
  <c r="AO23" i="1" s="1"/>
  <c r="AH24" i="1"/>
  <c r="AJ24" i="1" s="1"/>
  <c r="AO24" i="1" s="1"/>
  <c r="AH11" i="1"/>
  <c r="AJ11" i="1" s="1"/>
  <c r="AH8" i="1"/>
  <c r="AJ8" i="1"/>
  <c r="AO8" i="1" s="1"/>
  <c r="AH6" i="1"/>
  <c r="AJ6" i="1"/>
  <c r="AO6" i="1" s="1"/>
  <c r="B222" i="16"/>
  <c r="H210" i="16" s="1"/>
  <c r="AJ25" i="1"/>
  <c r="AO25" i="1" s="1"/>
  <c r="B223" i="16"/>
</calcChain>
</file>

<file path=xl/sharedStrings.xml><?xml version="1.0" encoding="utf-8"?>
<sst xmlns="http://schemas.openxmlformats.org/spreadsheetml/2006/main" count="1828" uniqueCount="785">
  <si>
    <t>Riesgo</t>
  </si>
  <si>
    <t>Probabilidad</t>
  </si>
  <si>
    <t>Impacto</t>
  </si>
  <si>
    <t>Consecuencias</t>
  </si>
  <si>
    <t>Proceso</t>
  </si>
  <si>
    <t>Riesgos de Gestión</t>
  </si>
  <si>
    <t>Riesgos de Corrupción</t>
  </si>
  <si>
    <t>Bajo</t>
  </si>
  <si>
    <t>Moderado</t>
  </si>
  <si>
    <t>Código:  F-GE-04</t>
  </si>
  <si>
    <t>Plantear proyectos que no estén alineados con el plan estratégico institucional, favoreciendo intereses particulares o que no sean correspondientes al objeto social de la BPP</t>
  </si>
  <si>
    <t>Gestión Comunicaciones</t>
  </si>
  <si>
    <t>Gestión Colecciones Generales y Patrimoniales</t>
  </si>
  <si>
    <t>Afectación de imagen y credibilidad.
Sanciones disciplinarias y penales.
incumplimiento de los fines propuestos para la Entidad</t>
  </si>
  <si>
    <t>Situaciones como ausencia de formación en servidores de alto nivel, falta de controles desde la dirección, administración restringida e irregular de la información, puede generar riesgos de corrupción en la planeación institucional, afectando la imagen, credibilidad e incumplimiento de los fines propuestos.</t>
  </si>
  <si>
    <t>Gestión Contenidos para la Ciudadanía</t>
  </si>
  <si>
    <t>Experiencias y Servicios Biliotecarios</t>
  </si>
  <si>
    <t xml:space="preserve">Posibilidad de recibir o solicitar cualquier dádiva o beneficio a nombre propio o de terceros con el fin de alterar un trámite o servicio </t>
  </si>
  <si>
    <t>Gestión Talento Humano</t>
  </si>
  <si>
    <t>Información laboral inexacta.
Reporte de inconformidad por parte de órganos externos.</t>
  </si>
  <si>
    <t>Base de datos de nómina</t>
  </si>
  <si>
    <t>Falta de políticas de seguridad digital
Ausencia de políticas de control de acceso
Contraseñas sin protección
Autenticación débil</t>
  </si>
  <si>
    <t>Posibles consecuencias que puede enfrentar la entidad o el proceso a causa de la materilización del riesgo (legales, económicas, sociales, reputacionales, confianza en el ciudadano) Ej: Posible retraso en el pago de nómina.</t>
  </si>
  <si>
    <t>La falta de políticas de seguridad digital, ausencia de políticas de control de acceso, contraseñas sin protección y mecanismos de autenticación débil, pueden facilitar una modificación no autorizada, lo cual causaría la pérdida de la integridad de la base de datos de nómina.</t>
  </si>
  <si>
    <t>Gestión Jurídica</t>
  </si>
  <si>
    <t>Materializacion del daño antijurídico y extensión de sus efectos a la Entidad y a los servidores públicos.</t>
  </si>
  <si>
    <t>Perdida de documentos</t>
  </si>
  <si>
    <t>Inoportunidad en la adquisición de los bienes y servicios requeridos por la entidad.</t>
  </si>
  <si>
    <t>Gestión  Planeación Estratégica</t>
  </si>
  <si>
    <t>Aplicación incorrecta de la normativa vigente durante el período fiscal</t>
  </si>
  <si>
    <t>Evaluación Control y mejora</t>
  </si>
  <si>
    <t>Incumplimiento de los objetivos del proceso.
Incumplimiento en la calidad y oportunidad de la información.
Hallazgos por parte de los entes de control externos, por no tomar acciones correctivas en las fechas programadas.</t>
  </si>
  <si>
    <t>Menor</t>
  </si>
  <si>
    <t>Mayor</t>
  </si>
  <si>
    <t>Extremo</t>
  </si>
  <si>
    <t>Inconformidad  de los funcionarios  por ajustes en la liquidación.
Afectación en el presupuesto para el pago de nómina.</t>
  </si>
  <si>
    <t>La falta de Back-up, no utilizar la herramienta One-Drive por parte de los funcionarios, no utilizar apropiadamente los equipos, y no utilizar las políticas del sistema de seguridad de la información, pueden facilitar la información desprotegida, lo cuál causaría la pérdida de la disponibilidad de la información digital.</t>
  </si>
  <si>
    <t>Insignificante</t>
  </si>
  <si>
    <t>Alto</t>
  </si>
  <si>
    <t>Gestión Administrativa de recursos
(TECNOLOGÍA)</t>
  </si>
  <si>
    <t>Gestión Administrativa de recursos
(Gestión Documental)</t>
  </si>
  <si>
    <t>Gestión Administrativa de recursos
(Recursos físicos).</t>
  </si>
  <si>
    <t>Gestión Jurídica
(Contractual)</t>
  </si>
  <si>
    <t>Gestión Jurídica
(Judicial)</t>
  </si>
  <si>
    <t>Gestión Financiera
Contable</t>
  </si>
  <si>
    <t>Gestión Financiera
Presupuesto</t>
  </si>
  <si>
    <t>Gestión Financiera
Tesoreria</t>
  </si>
  <si>
    <t>Los equipos desactualizados en el software, no comunicar oportunamente al área de tecnología, los incidentes que se presenten en los equipos,la falta de conocimiento de políticas y la falta de conocimiento de los funcionarios en los temas de seguridad digital, pueden ocasionar ataques de intrusión de personal interno y externo buscando afectar los intereses de la entidad, o modificando los sistemas de información para beneficio propio</t>
  </si>
  <si>
    <t xml:space="preserve">Incumplimiento en la calidad, veracidad y oportunidad de la información .
Falta de diligenciamiento del formato para el traslado de activos fijos.
Falta de compromiso por parte de los funcionarios para la custodia de los bienes entregados, para la ejecución de sus actividades.
</t>
  </si>
  <si>
    <t>Situaciones como: falta de conocimiento del marco normativo, incumplimiento de los lineamientos trazados en gobierno en línea, falta de control por parte del líder de comunicaciones,  pueden generar un riesgo en la corrupción  como por ejemplo, ocultar información que se considera pública, lo que conlleva a usuarios desinformados e insatisfechos.</t>
  </si>
  <si>
    <t xml:space="preserve">MISIONALES
</t>
  </si>
  <si>
    <t>Pérdida de la imagen institucional
Pérdida de confianza en lo público
Mala calidad en el servicio
Incremento de procesos disciplinarios a los servidores.</t>
  </si>
  <si>
    <t xml:space="preserve">Posibilidad de recibir o solicitar cualquier dádiva o beneficio a nombre propio o de terceros con el fin de alterar el trámite de recepción y registro de la información </t>
  </si>
  <si>
    <t>Pérdida de la imagen institucional
Demandas contra la Entidad
Pérdida de confianza en lo publico
Investigaciones penales, disciplinarias y fiscales
Enriquecimiento Ílicito de contratista y/o servidores públicos
Afectación a los procesos contractuales de la Entidad.</t>
  </si>
  <si>
    <t xml:space="preserve"> Interaccion indebida con terceros
 Afinidades politicas y familiares
 Extralimitación de funciones</t>
  </si>
  <si>
    <t xml:space="preserve">Irregularidad en la gestión financiera </t>
  </si>
  <si>
    <t xml:space="preserve">Situaciones como: Sistemas de información susceptibles de manipulación o adulteración.
Archivos contables con vacíos de información, manipulación indebida de la información en los análisis financieros. 
Inclusión de gastos no autorizados, sumados a la falta de integridad, puede generar una irregularidad en la gestión financiera que puede derivar en un incumplimiento normativo, en sanción por parte e entidades de control o investigación disciplinaria </t>
  </si>
  <si>
    <t>Falta de seguimiento por parte de la OCI y  Calidad y de líderes de los procesos,  a los planes de mejoramiento, formulados.
Falta de Autoevaluación y seguimiento periódico de los funcionarios, responsbles de llevar a cabo las acciones correctivas en los periodos programados.</t>
  </si>
  <si>
    <t>Falta de oportunidad en el reporte de información por parte de las areas. 
Ausencia de personal idóneo para llevar a cabo el seguimiento a las obligaciones legales..
Falta de análisis de datos y aspectos relevantes para atacar el riesgo dentro del periodo programado permanentemente.</t>
  </si>
  <si>
    <t>Incumplimiento en los objetivos de la organización.
Falta de oportunidad y confiabilidad  de la información y sus registros.
Incurrir en sanciones disciplinarias o administrativas, por partes de órganos externos de control.
Afectación de la imagen reputacional.</t>
  </si>
  <si>
    <t>Falta de controles desde la Dirección.
Administración restringida e irregular de la información.
Ausencia de formación en los servidores de alto nivel 
Ausencia de prácticas éticas en los servidores</t>
  </si>
  <si>
    <t>Situaciones como: Influencia de terceros  para vinculación en la entidad o intereses personales de terceros para favorecer la vinculación, encargos o ascensos,puede generar un riesgo de corrupción en la vinculación, como por ejemplo “exigencias de condiciones en los procesos de selección que solo cumple determinado funcionario postulado”.</t>
  </si>
  <si>
    <t xml:space="preserve">Gestión Comunicaciones
</t>
  </si>
  <si>
    <t>El incumplimiento del cronograma de operación de la gestión presupuestal, puede ocasionar inoportunidad en la entrega de la información  requerida por los usuarios internos y externos, y en consecuencia incurrir en sanciones disciplinarias y pecunarias, incumplimiento en la normatividad vigente o hallazgos por parte de los órganos internos y/o externos de control.</t>
  </si>
  <si>
    <t>No incorporar totalmente y de forma oportuna los ingresos</t>
  </si>
  <si>
    <t>Aspectos como: la falta de gestión, y la falta de  comunicación entre dependencias  sobre la gestion de recursos con ocasión de convenios interadministrativos puede incurrir en el riesgo de no incorporar totalmente y de forma oportuna los ingresos y en consecuencia dar una información  inconsistente referenta a recursos disponibles y/o reportar recursos  sin registrarse contable y presupuestalmente.</t>
  </si>
  <si>
    <t>Falta de bienes y servicios para el  buen funcionamiento de la entidad.
Parálisis en los procesos
Demandas y demás acciones jurídicas
Detrimento de la imagen de la entidad ante sus grupos de valor.
Incumplimienrto a los requerimientos de los proyectos interadministrativos.
Investigaciones disciplinarias.
Retraso en la ejecución de actividades y reproceso en la contratación.
Incumplimiento en la normatividad frente a los órganos de control.</t>
  </si>
  <si>
    <t>Incumplimiento del objetivo de la oferta institucional.</t>
  </si>
  <si>
    <t>Inoportunidad en la actualización de  inventarios de los bienes devolutivos asignados a los  responsables de los procesos.</t>
  </si>
  <si>
    <t>La falta de disponibilidad para realizar periódicamente  el inventario, la  falta de aplicación y actualización de la plataforma del software XENCO de activos fijos e inventarios, y la falta de actualización del traslado de los bienes, pueden ocasionar inoportunidad en los inventarios de los bienes devolutivos asignados a los responsables de los procesos y, en consecuencia, incumplimiento en la calidad, veracidad y oportunidad de la información.</t>
  </si>
  <si>
    <t>La combinación de factores como falta de mantenimiento preventivo, obsolecencia de los equipos, falta de elementos periféricos y accesorios, pueden ocasionar fallas en el funcionamiento de los equipos y, en consecuencia, pérdida de información, inoportunidad en la entrega del trabajo .</t>
  </si>
  <si>
    <t>Falta de  implementación de las acciones correctivas a los planes de mejoramiento institucional y de calidad.</t>
  </si>
  <si>
    <t>Incumplimiento en el seguimiento a las auditorías legales y a las auditorias  internas del SIG</t>
  </si>
  <si>
    <t>GESTIÓN DEL RIESGO</t>
  </si>
  <si>
    <t>Versión: 01</t>
  </si>
  <si>
    <t xml:space="preserve">     ANALISIS DE CONTEXTO</t>
  </si>
  <si>
    <t>CONTEXTO</t>
  </si>
  <si>
    <t>CONDICIONES DE CONTEXTO</t>
  </si>
  <si>
    <t>CONTEXTO EXTERNO</t>
  </si>
  <si>
    <t>CONTEXTO INTERNO</t>
  </si>
  <si>
    <t>CONTEXTO DE PROCESO</t>
  </si>
  <si>
    <t>MAPA DE RIESGOS AUDITORÍA INTERNA DEL SIG (Sistema Integral de Gestión).</t>
  </si>
  <si>
    <t xml:space="preserve">Causas/ Vulnerabilidades </t>
  </si>
  <si>
    <t>Incumplimiento del protocolo de bioseguridad en el marco de la emergencia sanitaria Covid-19</t>
  </si>
  <si>
    <t xml:space="preserve">Contagio Covid 19.
Fallecimiento por contagio de Covid-19.
Incremento ausentismo personal
Incumplimiento de las obligaciones de la entidad
Posibles sanciones a la entidad por incumplmiento al protocolo.
</t>
  </si>
  <si>
    <t>CONTEXTO EXTERNO
COVID 19</t>
  </si>
  <si>
    <t>MUY BAJA</t>
  </si>
  <si>
    <t xml:space="preserve">BAJA </t>
  </si>
  <si>
    <t>MEDIA</t>
  </si>
  <si>
    <t>ALTA</t>
  </si>
  <si>
    <t>MUY ALTA</t>
  </si>
  <si>
    <t>PROBABILIDAD</t>
  </si>
  <si>
    <t>Afectación menor a 10 SMLMV .</t>
  </si>
  <si>
    <t>Moderado 60%</t>
  </si>
  <si>
    <t>Mayor 80%</t>
  </si>
  <si>
    <t>Catastrófico 100%</t>
  </si>
  <si>
    <t>Va hacia las causas del riesgo, aseguran el resultado final esperado.</t>
  </si>
  <si>
    <t>PESO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</si>
  <si>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</si>
  <si>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</si>
  <si>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</si>
  <si>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</si>
  <si>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ATRIBUTOS PARA EL DISEÑO DEL RIESGO</t>
  </si>
  <si>
    <t>CARACTERÍSTICAS</t>
  </si>
  <si>
    <t>DESCRIPCIÓN</t>
  </si>
  <si>
    <t>PREVENTIVO</t>
  </si>
  <si>
    <t>DETECTIVO</t>
  </si>
  <si>
    <t>CORRECTIVO</t>
  </si>
  <si>
    <t>TIPO</t>
  </si>
  <si>
    <t>Atributos de Eficiencia</t>
  </si>
  <si>
    <t>Implementación</t>
  </si>
  <si>
    <t>Automático</t>
  </si>
  <si>
    <t>Manual</t>
  </si>
  <si>
    <t>Sin Documentar</t>
  </si>
  <si>
    <t>Documentado</t>
  </si>
  <si>
    <t>Frecuencia</t>
  </si>
  <si>
    <t>Continua</t>
  </si>
  <si>
    <t>Aleatoria</t>
  </si>
  <si>
    <t>OBJETIVO</t>
  </si>
  <si>
    <t>Alcance</t>
  </si>
  <si>
    <t>Ejecución y administración de procesos</t>
  </si>
  <si>
    <t>CLASIFICACIÓN DE RIESGOS</t>
  </si>
  <si>
    <t>Pérdidas derivadas de errores en la ejecución y administración de procesos</t>
  </si>
  <si>
    <t>Fraude externo</t>
  </si>
  <si>
    <t>Pérdida derivada de actos de fraude por personas ajenas a la organización (no participa personal de la entidad).</t>
  </si>
  <si>
    <t>Fraude interno</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</si>
  <si>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</si>
  <si>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</si>
  <si>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</si>
  <si>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</si>
  <si>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</si>
  <si>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</si>
  <si>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</si>
  <si>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</si>
  <si>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</si>
  <si>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Clasificación de Riesgos</t>
  </si>
  <si>
    <t>Descripción del riesgo</t>
  </si>
  <si>
    <t>Formulación Riesgo</t>
  </si>
  <si>
    <t>Causa Inmediata</t>
  </si>
  <si>
    <t>Causa Raíz</t>
  </si>
  <si>
    <t>Probabilidad Inherente</t>
  </si>
  <si>
    <t>%</t>
  </si>
  <si>
    <t>Impacto Inherente</t>
  </si>
  <si>
    <t>Zona de Riesgo Inherente</t>
  </si>
  <si>
    <t>TIPOLOGÍA RIESGOS</t>
  </si>
  <si>
    <t>Riesgos de Seguridad de la Información</t>
  </si>
  <si>
    <t>Multa y sanción del ente regulador</t>
  </si>
  <si>
    <t>Como referente, a continuación se muestra una tabla de actividades típicas relacionadas con la gestión de una entidad pública, bajo las cuales se definen las escalas de probabilidad:</t>
  </si>
  <si>
    <t>ACTIVIDAD</t>
  </si>
  <si>
    <t>Frecuencia de la Actividad</t>
  </si>
  <si>
    <t>Probabilidad frente al Riesgo</t>
  </si>
  <si>
    <t>Planeación estratégica</t>
  </si>
  <si>
    <t>Actividades de talento humano, jurídica, administrativa</t>
  </si>
  <si>
    <t>Contabilidad, cartera</t>
  </si>
  <si>
    <t xml:space="preserve">*Tecnología (incluye disponibilidad de aplicativos), tesorería.
*Nota: En materia de tecnología se tiene en cuenta 1 hora funcionamiento = 1 vez.
Ej.: Aplicativo FURAG está disponible durante 2 meses las 24 horas, en consecuencia su frecuencia se calcularía 60 días * 24 horas= 1440 horas.
</t>
  </si>
  <si>
    <t>1 vez al año</t>
  </si>
  <si>
    <t>Muy baja</t>
  </si>
  <si>
    <t>Mensual</t>
  </si>
  <si>
    <t>Media</t>
  </si>
  <si>
    <t>Semanal</t>
  </si>
  <si>
    <t>Alta</t>
  </si>
  <si>
    <t>Diaria</t>
  </si>
  <si>
    <t>Muy alta</t>
  </si>
  <si>
    <t>IMPLEMENTACIÓN</t>
  </si>
  <si>
    <t>ATRIBUTOS INFORMATIVOS</t>
  </si>
  <si>
    <t>DOCUMENTACIÓN</t>
  </si>
  <si>
    <t>FRECUENCIA</t>
  </si>
  <si>
    <t>EVIDENCIA</t>
  </si>
  <si>
    <t>Con Registro</t>
  </si>
  <si>
    <t>Sin Registro</t>
  </si>
  <si>
    <t>Aplicación de controles para establecer el riesgo residual</t>
  </si>
  <si>
    <t>% CONTROLES ZONA DE  RIESGO RESIDUAL</t>
  </si>
  <si>
    <t>Datos relacionados con la probabilidad e impacto inherentes</t>
  </si>
  <si>
    <t>Datos valoración de controles</t>
  </si>
  <si>
    <t>Cálculos requeridos</t>
  </si>
  <si>
    <t>Probabilidad inherente</t>
  </si>
  <si>
    <t>Valoración control 1 preventivo</t>
  </si>
  <si>
    <r>
      <t xml:space="preserve">60%* 40% = 24% 60% - 24% = </t>
    </r>
    <r>
      <rPr>
        <sz val="9"/>
        <color rgb="FFFF0000"/>
        <rFont val="Arial"/>
        <family val="2"/>
      </rPr>
      <t>36%</t>
    </r>
  </si>
  <si>
    <t>Valor probabilidad para aplicar 2o control</t>
  </si>
  <si>
    <t>Valoración control 2 detectivo</t>
  </si>
  <si>
    <r>
      <t>36%* 30% = 10,8% 36% - 10,8% =</t>
    </r>
    <r>
      <rPr>
        <sz val="9"/>
        <color rgb="FFFF0000"/>
        <rFont val="Arial"/>
        <family val="2"/>
      </rPr>
      <t xml:space="preserve"> 25,2%</t>
    </r>
  </si>
  <si>
    <t>Probabilidad Residual</t>
  </si>
  <si>
    <t>No se tienen controles para aplicar al impacto</t>
  </si>
  <si>
    <t>N/A</t>
  </si>
  <si>
    <t>Impacto Residual</t>
  </si>
  <si>
    <t>Menor 0,40</t>
  </si>
  <si>
    <t>Moderado 0,60</t>
  </si>
  <si>
    <t>Mayor 080</t>
  </si>
  <si>
    <t>Catastrófico 1</t>
  </si>
  <si>
    <t>IMPACTO</t>
  </si>
  <si>
    <t>Leve 20%</t>
  </si>
  <si>
    <t>Leve 0,20</t>
  </si>
  <si>
    <t>Frecuencia con la cual se realiza la actividad</t>
  </si>
  <si>
    <t>Matriz Mapa de Riesgos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</si>
  <si>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</si>
  <si>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</si>
  <si>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t>Columna</t>
  </si>
  <si>
    <t>Descripción - Lineamientos para el diligenciamiento</t>
  </si>
  <si>
    <t>Diligencie el nombre del proceso al cual se le identificarán y valorarán los riesgos.</t>
  </si>
  <si>
    <t>Objetivo</t>
  </si>
  <si>
    <t>Diligencie el objetivo del proceso.</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</si>
  <si>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</si>
  <si>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</si>
  <si>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</si>
  <si>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</si>
  <si>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</si>
  <si>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</si>
  <si>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Descripción del Riesgo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</si>
  <si>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</si>
  <si>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</si>
  <si>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</si>
  <si>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</si>
  <si>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</si>
  <si>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r>
      <t xml:space="preserve">El archivo contiene las siguientes hojas:
-   </t>
    </r>
    <r>
      <rPr>
        <b/>
        <sz val="11"/>
        <rFont val="Arial Narrow"/>
        <family val="2"/>
      </rPr>
      <t>Hoja 1 Instructivo</t>
    </r>
    <r>
      <rPr>
        <sz val="11"/>
        <rFont val="Arial Narrow"/>
        <family val="2"/>
      </rPr>
      <t xml:space="preserve">
 -  </t>
    </r>
    <r>
      <rPr>
        <b/>
        <sz val="11"/>
        <rFont val="Arial Narrow"/>
        <family val="2"/>
      </rPr>
      <t xml:space="preserve">Hoja 2 Mapa Final: </t>
    </r>
    <r>
      <rPr>
        <sz val="11"/>
        <rFont val="Arial Narrow"/>
        <family val="2"/>
      </rPr>
      <t>Encontrará la totalidad de la estructura para la identificación y valoración de los riesgos por proceso, programa o proyecto, acorde con el nivel de desagregación que la entidad considere necesaria.</t>
    </r>
  </si>
  <si>
    <r>
      <t xml:space="preserve">Antes de iniciar con el diligenciamiento de la información en la matriz, se requiere haber avanzado en el análisis del </t>
    </r>
    <r>
      <rPr>
        <b/>
        <sz val="12"/>
        <rFont val="Arial Narrow"/>
        <family val="2"/>
      </rPr>
      <t>proceso, su objetivo, alcance, actividades clave</t>
    </r>
    <r>
      <rPr>
        <sz val="12"/>
        <rFont val="Arial Narrow"/>
        <family val="2"/>
      </rPr>
      <t xml:space="preserve">, considere los lineamientos establecidos en el </t>
    </r>
    <r>
      <rPr>
        <b/>
        <sz val="12"/>
        <color theme="9" tint="-0.249977111117893"/>
        <rFont val="Arial Narrow"/>
        <family val="2"/>
      </rPr>
      <t>Paso 2: identificación del riesgo</t>
    </r>
    <r>
      <rPr>
        <sz val="12"/>
        <rFont val="Arial Narrow"/>
        <family val="2"/>
      </rPr>
      <t xml:space="preserve">, donde se explica ampliamente las bases para adelanter este análisis.
Así mismo, considere en el </t>
    </r>
    <r>
      <rPr>
        <b/>
        <sz val="12"/>
        <color theme="9" tint="-0.249977111117893"/>
        <rFont val="Arial Narrow"/>
        <family val="2"/>
      </rPr>
      <t>Paso 3: valoración del riesgo</t>
    </r>
    <r>
      <rPr>
        <sz val="12"/>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2"/>
        <color theme="9" tint="-0.249977111117893"/>
        <rFont val="Arial Narrow"/>
        <family val="2"/>
      </rPr>
      <t>NOTA:</t>
    </r>
    <r>
      <rPr>
        <sz val="12"/>
        <rFont val="Arial Narrow"/>
        <family val="2"/>
      </rPr>
      <t xml:space="preserve"> Si lo considera pertinente, es posible agregar hojas de trabajo adicionales al presente formato que permitan incluir la traza de estos análisis.</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</si>
  <si>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</si>
  <si>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</si>
  <si>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</si>
  <si>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</si>
  <si>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 xml:space="preserve">Referencia </t>
  </si>
  <si>
    <t xml:space="preserve">Planear, direccionar, revisar y acompañar la gestión integral de la BPP, mediante el desarrollo de estrategias de orientación, seguimiento, gestión de proyectos y alianzas, que posibiliten el cumplimiento de normas legales y el logro de la misión, visión y objetivos institucionales de forma efectiva. </t>
  </si>
  <si>
    <t>El proceso inicia con las directrices establecidas por la normativa para la formulación de las estrategias y políticas institucionales y finaliza con el seguimiento, monitoreo y evaluación del cumplimiento de los planes, programas y proyectos y la aplicación de las acciones de mejora de los resultados de gestión .</t>
  </si>
  <si>
    <t>Económico</t>
  </si>
  <si>
    <t xml:space="preserve">Reputacional </t>
  </si>
  <si>
    <t>Económico y Reputacional</t>
  </si>
  <si>
    <t>Identificación del Riesgo</t>
  </si>
  <si>
    <t>Daños Activos Físicos</t>
  </si>
  <si>
    <t>Ejecución y Administración de Procesos</t>
  </si>
  <si>
    <t>Fallas Tecnológicas</t>
  </si>
  <si>
    <t>Fraude Externo</t>
  </si>
  <si>
    <t>Fraude Interno</t>
  </si>
  <si>
    <t>Relaciones Laborales</t>
  </si>
  <si>
    <t>Usuarios, productos y prácticas organizacionales</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</si>
  <si>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</si>
  <si>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</si>
  <si>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</si>
  <si>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</si>
  <si>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</si>
  <si>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</si>
  <si>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</si>
  <si>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</si>
  <si>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</si>
  <si>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</si>
  <si>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</si>
  <si>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Tratamiento</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</si>
  <si>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</si>
  <si>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</si>
  <si>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</si>
  <si>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</si>
  <si>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1"/>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</si>
  <si>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1"/>
        <color theme="9" tint="-0.249977111117893"/>
        <rFont val="Arial Narrow"/>
        <family val="2"/>
      </rPr>
      <t>Responsable de ejecutar el control + Acción + Complemento</t>
    </r>
  </si>
  <si>
    <r>
      <t xml:space="preserve">ATRIBUTOS EFICIENCIA
</t>
    </r>
    <r>
      <rPr>
        <sz val="11"/>
        <rFont val="Arial Narrow"/>
        <family val="2"/>
      </rPr>
      <t>Tipo</t>
    </r>
  </si>
  <si>
    <r>
      <t xml:space="preserve">ATRIBUTOS EFICIENCIA
</t>
    </r>
    <r>
      <rPr>
        <sz val="11"/>
        <rFont val="Arial Narrow"/>
        <family val="2"/>
      </rPr>
      <t>Implementación</t>
    </r>
  </si>
  <si>
    <r>
      <t xml:space="preserve">ATRIBUTOS EFICIENCIA
</t>
    </r>
    <r>
      <rPr>
        <sz val="11"/>
        <rFont val="Arial Narrow"/>
        <family val="2"/>
      </rPr>
      <t>Calificación</t>
    </r>
  </si>
  <si>
    <r>
      <t xml:space="preserve">ATRIBUTOS INFORMATIVOS
</t>
    </r>
    <r>
      <rPr>
        <sz val="11"/>
        <rFont val="Arial Narrow"/>
        <family val="2"/>
      </rPr>
      <t>Documentación</t>
    </r>
  </si>
  <si>
    <r>
      <t xml:space="preserve">ATRIBUTOS INFORMATIVOS
</t>
    </r>
    <r>
      <rPr>
        <sz val="11"/>
        <rFont val="Arial Narrow"/>
        <family val="2"/>
      </rPr>
      <t>Frecuencia</t>
    </r>
  </si>
  <si>
    <r>
      <t xml:space="preserve">ATRIBUTOS INFORMATIVOS
</t>
    </r>
    <r>
      <rPr>
        <sz val="11"/>
        <rFont val="Arial Narrow"/>
        <family val="2"/>
      </rPr>
      <t>Registro</t>
    </r>
  </si>
  <si>
    <r>
      <t>La matriz automáticamente hará el cálculo, acorde con el control o controles definidos con sus atributos analizados, lo que permitirá establecer el</t>
    </r>
    <r>
      <rPr>
        <b/>
        <sz val="11"/>
        <color theme="9" tint="-0.249977111117893"/>
        <rFont val="Arial Narrow"/>
        <family val="2"/>
      </rPr>
      <t xml:space="preserve"> nivel de riesgo inherente</t>
    </r>
    <r>
      <rPr>
        <sz val="11"/>
        <rFont val="Arial Narrow"/>
        <family val="2"/>
      </rPr>
      <t xml:space="preserve"> (Columnas Y- Z- AA -AB- AC).</t>
    </r>
  </si>
  <si>
    <r>
      <t xml:space="preserve">Plan de Acción
</t>
    </r>
    <r>
      <rPr>
        <sz val="11"/>
        <rFont val="Arial Narrow"/>
        <family val="2"/>
      </rPr>
      <t xml:space="preserve">Responsable, fecha implementación, fecha seguimiento, seguimiento. </t>
    </r>
  </si>
  <si>
    <t>Matriz de Calor Inherente</t>
  </si>
  <si>
    <t>Muy Alta
100%</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</si>
  <si>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</si>
  <si>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</si>
  <si>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</si>
  <si>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</si>
  <si>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</si>
  <si>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</si>
  <si>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</si>
  <si>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</si>
  <si>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</si>
  <si>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</si>
  <si>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</si>
  <si>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Muy Baja</t>
  </si>
  <si>
    <t>La actividad que conlleva el riesgo se ejecuta como máximos 2 veces por año</t>
  </si>
  <si>
    <t>Baja</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</si>
  <si>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</si>
  <si>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</si>
  <si>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</si>
  <si>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Muy Alta</t>
  </si>
  <si>
    <t>La actividad que conlleva el riesgo se ejecuta más de 5000 veces por año</t>
  </si>
  <si>
    <r>
      <t xml:space="preserve">Para efectos de este análisis, </t>
    </r>
    <r>
      <rPr>
        <b/>
        <sz val="11"/>
        <color theme="1"/>
        <rFont val="Arial"/>
        <family val="2"/>
      </rPr>
      <t xml:space="preserve">la probabilidad de ocurrencia estará asociada a la exposición al riesgo del proceso o actividad </t>
    </r>
    <r>
      <rPr>
        <sz val="11"/>
        <color theme="1"/>
        <rFont val="Arial"/>
        <family val="2"/>
      </rPr>
      <t xml:space="preserve">que se esté analizando.
De este modo, </t>
    </r>
    <r>
      <rPr>
        <b/>
        <sz val="11"/>
        <color theme="1"/>
        <rFont val="Arial"/>
        <family val="2"/>
      </rPr>
      <t>la probabilidad inherente será el número de veces que se pasa por el punto de riesgo en el periodo de 1 año.</t>
    </r>
  </si>
  <si>
    <r>
      <t xml:space="preserve">Bajo este esquema, la subjetividad que usualmente afecta este tipo de análisis se elimina, ya que </t>
    </r>
    <r>
      <rPr>
        <b/>
        <sz val="11"/>
        <color theme="1"/>
        <rFont val="Arial"/>
        <family val="2"/>
      </rPr>
      <t>se puede determinar con claridad la frecuencia con la que se lleva a cabo una actividad,</t>
    </r>
    <r>
      <rPr>
        <sz val="11"/>
        <color theme="1"/>
        <rFont val="Arial"/>
        <family val="2"/>
      </rPr>
      <t xml:space="preserve"> en vez de considerar los posibles eventos que pudiesen haberse dado en el pasado, ya que bajo esta óptica, si nunca se han presentado eventos, todos los riesgos tendrán la tendencia a quedar ubicados en niveles bajos, situación que no es real frente a la gestión de las entidades públicas colombianas.</t>
    </r>
  </si>
  <si>
    <t>Tabla Criterios para definir el nivel de impacto</t>
  </si>
  <si>
    <t>Afectación Económica (o presupuestal)</t>
  </si>
  <si>
    <t>Pérdida Reputacional</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</si>
  <si>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</si>
  <si>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</si>
  <si>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</si>
  <si>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</si>
  <si>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</si>
  <si>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</si>
  <si>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</si>
  <si>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</si>
  <si>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</si>
  <si>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</si>
  <si>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</si>
  <si>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Catastrófico</t>
  </si>
  <si>
    <t xml:space="preserve">     Mayor a 500 SMLMV </t>
  </si>
  <si>
    <t xml:space="preserve">     El riesgo afecta la imagen de la entidad a nivel nacional, con efecto publicitarios sostenible a nivel país</t>
  </si>
  <si>
    <t>Criterios</t>
  </si>
  <si>
    <t>Subcriterios</t>
  </si>
  <si>
    <t>Afectación Económica o presupuestal</t>
  </si>
  <si>
    <t>❌</t>
  </si>
  <si>
    <t>✔</t>
  </si>
  <si>
    <r>
      <t>Para la construcción de la tabla de criterios</t>
    </r>
    <r>
      <rPr>
        <b/>
        <sz val="14"/>
        <color theme="1"/>
        <rFont val="Arial"/>
        <family val="2"/>
      </rPr>
      <t xml:space="preserve"> se definen los impactos económicos y reputacionales </t>
    </r>
    <r>
      <rPr>
        <sz val="14"/>
        <color theme="1"/>
        <rFont val="Arial"/>
        <family val="2"/>
      </rPr>
      <t>como las variables principales:
Cabe señalar que en la versión 2018 de la Guía de administración del riesgo se contemplaban</t>
    </r>
    <r>
      <rPr>
        <b/>
        <sz val="14"/>
        <color rgb="FFFF0000"/>
        <rFont val="Arial"/>
        <family val="2"/>
      </rPr>
      <t xml:space="preserve"> afectaciones a la ejecución presupuestal, pagos por sanciones económicas, indemnizaciones a terceros, sanciones por incumplimientos de tipo legal; así como afectación a la imagen institucional por vulneraciones a la información o por fallas en la prestación del servicio, todos estos temas se agrupan en impacto económico y reputacional en la versión 2020.</t>
    </r>
  </si>
  <si>
    <r>
      <t xml:space="preserve">Cuando se presenten ambos impactos para un riesgo, tanto económico como reputacional, con diferente niveles se debe tomar el nivel más alto.
</t>
    </r>
    <r>
      <rPr>
        <sz val="14"/>
        <color theme="1"/>
        <rFont val="Arial"/>
        <family val="2"/>
      </rPr>
      <t>Así por ejemplo: para un riesgo identificado se define un impacto económico en nivel insignificante e impacto reputacional en nivel moderado, se tomará el más alto, en este caso sería el nivel moderado.</t>
    </r>
  </si>
  <si>
    <t>CRITERIOS DE IMPACTO</t>
  </si>
  <si>
    <t>Análisis del Riesgo</t>
  </si>
  <si>
    <t>Evaluación del riesgo - Valoración de los controles</t>
  </si>
  <si>
    <t>No. Control</t>
  </si>
  <si>
    <t>Afectación</t>
  </si>
  <si>
    <t>Tipo</t>
  </si>
  <si>
    <t>Calificación</t>
  </si>
  <si>
    <t>Documentación</t>
  </si>
  <si>
    <t>Evidencia</t>
  </si>
  <si>
    <t>AFECTACIÓN</t>
  </si>
  <si>
    <t>PREVENTIVO 25%</t>
  </si>
  <si>
    <t>DETECTIVO 15%</t>
  </si>
  <si>
    <t>CORRECTIVO 10%</t>
  </si>
  <si>
    <t>TIPO CONTROL</t>
  </si>
  <si>
    <t>AUTOMÁTICO 25%</t>
  </si>
  <si>
    <t>MANUAL 15%</t>
  </si>
  <si>
    <t>ATRIBUTOS DE  EFICIENCA</t>
  </si>
  <si>
    <t>Probabilidad Residual Final</t>
  </si>
  <si>
    <t>Impacto Residual Final</t>
  </si>
  <si>
    <t>Zona de Riesgo Final</t>
  </si>
  <si>
    <t>Plan de Acción</t>
  </si>
  <si>
    <t>Responsable</t>
  </si>
  <si>
    <t>Fecha Implementación</t>
  </si>
  <si>
    <t>Fecha Seguimiento</t>
  </si>
  <si>
    <t>Seguimiento</t>
  </si>
  <si>
    <t>REF</t>
  </si>
  <si>
    <t>Causas</t>
  </si>
  <si>
    <t>Zona de Riesgo Inherent</t>
  </si>
  <si>
    <t xml:space="preserve">Asesorar y evaluar el desempeño de los procesos, con el fin de promover su mejora y su capacidad de cumplir con los objetivos estrategicos  </t>
  </si>
  <si>
    <t>El proceso inicia  con la planeación de actividades  y finaliza con las acciones de mejoramiento para el propio proceso y la evaluación de la eficacia de las acciones de mejora</t>
  </si>
  <si>
    <t>Incumplimiento de lo requisitos para la ejecución de las auditorías internas de la BPP.</t>
  </si>
  <si>
    <t>% Probabilidad Inherente * Calificación control 1</t>
  </si>
  <si>
    <t>Evaluación del riesgo-Nivel del riesgo residual</t>
  </si>
  <si>
    <t>Proba Res Final</t>
  </si>
  <si>
    <t>Atributos Controles</t>
  </si>
  <si>
    <t>Probabilidad Residual (# de controles)</t>
  </si>
  <si>
    <t>Posibilidad de una afectación económica y reputacional por multa y sanción disciplinaria o administrativa  de órganos externos de control debido a seguimiento a auditorías legales de la OCI, e internas del SIG,  fuera del tiempo programado o no realizada.</t>
  </si>
  <si>
    <t>%
control 2</t>
  </si>
  <si>
    <t>4.4.1. La determinación de la probabilidad</t>
  </si>
  <si>
    <t>La determinación de la probabilidad (posibilidad de ocurrencia del riesgo) se debe llevar a cabo de acuerdo con lo establecido en el aparte 3.1.1 de esta guía. Es importante resaltar que la frecuencia a la que se hace referencia en 3.1.1 se relaciona con la ejecución de la actividad de la cual proviene el riesgo de corrupción. Es decir, se debe considerar desde el objetivo del proceso y su exposición al riesgo, en este sentido, y para este análisis, se retoma la tabla 4 definida en el aparte 3.1.1 de la presente guía:</t>
  </si>
  <si>
    <t>4.4.2. La determinación del impacto</t>
  </si>
  <si>
    <t>Para la determinación del impacto frente a posibles materializaciones de riesgos de corrupción se analizarán únicamente los siguientes niveles i) moderado, ii) mayor, y iii) catastrófico, dado que estos riesgos siempre serán significativos, en tal sentido, no aplican los niveles de impacto insignificante y menor, que sí aplican para las demás tipologías de riesgos.</t>
  </si>
  <si>
    <t>Ahora bien, para establecer estos niveles de impacto se deberán aplicar las siguientes preguntas frente al riesgo identificado (ver tabla 16):</t>
  </si>
  <si>
    <t xml:space="preserve">PREGUNTA: </t>
  </si>
  <si>
    <t>RESPUESTA  (X)</t>
  </si>
  <si>
    <t xml:space="preserve">SI EL RIESGO DE CORRUPCIÓN SE MATERIALIZA PODRÍA... </t>
  </si>
  <si>
    <t>SI</t>
  </si>
  <si>
    <t>NO</t>
  </si>
  <si>
    <t xml:space="preserve">Responder afirmativamente de UNA a CINCO pregunta(s) genera un impacto moderado. Responder afirmativamente de SEIS a ONCE preguntas genera un impacto mayor. Responder afirmativamente de DOCE a DIECINUEVE preguntas genera un impacto catastrófico. </t>
  </si>
  <si>
    <t xml:space="preserve">MODERADO </t>
  </si>
  <si>
    <t xml:space="preserve">Genera medianas consecuencias sobre la entidad </t>
  </si>
  <si>
    <t xml:space="preserve">MAYOR </t>
  </si>
  <si>
    <t xml:space="preserve">Genera altas consecuencias sobre la entidad. </t>
  </si>
  <si>
    <t xml:space="preserve">CATASTRÓFICO : </t>
  </si>
  <si>
    <t xml:space="preserve">Genera consecuencias desastrosas para la entidad </t>
  </si>
  <si>
    <r>
      <t xml:space="preserve">1 </t>
    </r>
    <r>
      <rPr>
        <sz val="10"/>
        <color rgb="FF353835"/>
        <rFont val="Arial"/>
        <family val="2"/>
      </rPr>
      <t xml:space="preserve">¿Afectar al grupo de funcionarios del proceso? </t>
    </r>
  </si>
  <si>
    <r>
      <t xml:space="preserve">2 </t>
    </r>
    <r>
      <rPr>
        <sz val="10"/>
        <color rgb="FF353835"/>
        <rFont val="Arial"/>
        <family val="2"/>
      </rPr>
      <t>¿Afectar el cumplimiento de metas y objetivos de la dependencia?</t>
    </r>
  </si>
  <si>
    <r>
      <t xml:space="preserve">3 </t>
    </r>
    <r>
      <rPr>
        <sz val="10"/>
        <color rgb="FF353835"/>
        <rFont val="Arial"/>
        <family val="2"/>
      </rPr>
      <t xml:space="preserve">¿Afectar el cumplimiento de misión de la entidad? </t>
    </r>
  </si>
  <si>
    <r>
      <t xml:space="preserve">4 </t>
    </r>
    <r>
      <rPr>
        <sz val="10"/>
        <color rgb="FF353835"/>
        <rFont val="Arial"/>
        <family val="2"/>
      </rPr>
      <t xml:space="preserve">¿Afectar el cumplimiento de la misión del sector al que pertenece la entidad? </t>
    </r>
  </si>
  <si>
    <r>
      <t xml:space="preserve">5 </t>
    </r>
    <r>
      <rPr>
        <sz val="10"/>
        <color rgb="FF353835"/>
        <rFont val="Arial"/>
        <family val="2"/>
      </rPr>
      <t xml:space="preserve">¿Generar pérdida de confianza de la entidad, afectando su reputación? </t>
    </r>
  </si>
  <si>
    <r>
      <t xml:space="preserve">6 </t>
    </r>
    <r>
      <rPr>
        <sz val="10"/>
        <color rgb="FF353835"/>
        <rFont val="Arial"/>
        <family val="2"/>
      </rPr>
      <t xml:space="preserve">¿Generar pérdida de recursos económicos?  </t>
    </r>
  </si>
  <si>
    <r>
      <t xml:space="preserve">7 </t>
    </r>
    <r>
      <rPr>
        <sz val="10"/>
        <color rgb="FF353835"/>
        <rFont val="Arial"/>
        <family val="2"/>
      </rPr>
      <t xml:space="preserve">¿Afectar la generación de los productos o la prestación de servicios? </t>
    </r>
  </si>
  <si>
    <r>
      <t xml:space="preserve">8 </t>
    </r>
    <r>
      <rPr>
        <sz val="10"/>
        <color rgb="FF353835"/>
        <rFont val="Arial"/>
        <family val="2"/>
      </rPr>
      <t xml:space="preserve">¿Dar lugar al detrimento de calidad de vida de la comunidad por la pérdida del bien,  servicios o recursos públicos? </t>
    </r>
  </si>
  <si>
    <r>
      <t xml:space="preserve">9 </t>
    </r>
    <r>
      <rPr>
        <sz val="10"/>
        <color rgb="FF353835"/>
        <rFont val="Arial"/>
        <family val="2"/>
      </rPr>
      <t xml:space="preserve">¿Generar pérdida de información de la entidad? </t>
    </r>
  </si>
  <si>
    <r>
      <t xml:space="preserve">10 </t>
    </r>
    <r>
      <rPr>
        <sz val="10"/>
        <color rgb="FF353835"/>
        <rFont val="Arial"/>
        <family val="2"/>
      </rPr>
      <t xml:space="preserve">¿Generar intervención de los órganos de control, de la Fiscalía u otro ente? </t>
    </r>
  </si>
  <si>
    <r>
      <t xml:space="preserve">11 </t>
    </r>
    <r>
      <rPr>
        <sz val="10"/>
        <color rgb="FF353835"/>
        <rFont val="Arial"/>
        <family val="2"/>
      </rPr>
      <t xml:space="preserve">¿Dar lugar a procesos sancionatorios? </t>
    </r>
  </si>
  <si>
    <r>
      <t xml:space="preserve">12 </t>
    </r>
    <r>
      <rPr>
        <sz val="10"/>
        <color rgb="FF353835"/>
        <rFont val="Arial"/>
        <family val="2"/>
      </rPr>
      <t xml:space="preserve">¿Dar lugar a procesos disciplinarios? </t>
    </r>
  </si>
  <si>
    <r>
      <t xml:space="preserve">13 </t>
    </r>
    <r>
      <rPr>
        <sz val="10"/>
        <color rgb="FF353835"/>
        <rFont val="Arial"/>
        <family val="2"/>
      </rPr>
      <t xml:space="preserve">¿Dar lugar a procesos fiscales? </t>
    </r>
  </si>
  <si>
    <r>
      <t xml:space="preserve">14 </t>
    </r>
    <r>
      <rPr>
        <sz val="10"/>
        <color rgb="FF353835"/>
        <rFont val="Arial"/>
        <family val="2"/>
      </rPr>
      <t xml:space="preserve">¿Dar lugar a procesos penales? </t>
    </r>
  </si>
  <si>
    <r>
      <t xml:space="preserve">15 </t>
    </r>
    <r>
      <rPr>
        <sz val="10"/>
        <color rgb="FF353835"/>
        <rFont val="Arial"/>
        <family val="2"/>
      </rPr>
      <t xml:space="preserve">¿Generar pérdida de credibilidad del sector? </t>
    </r>
  </si>
  <si>
    <r>
      <t xml:space="preserve">16 </t>
    </r>
    <r>
      <rPr>
        <sz val="10"/>
        <color rgb="FF353835"/>
        <rFont val="Arial"/>
        <family val="2"/>
      </rPr>
      <t xml:space="preserve">¿Ocasionar lesiones físicas o pérdida de vidas humanas? </t>
    </r>
  </si>
  <si>
    <r>
      <t xml:space="preserve">17 </t>
    </r>
    <r>
      <rPr>
        <sz val="10"/>
        <color rgb="FF353835"/>
        <rFont val="Arial"/>
        <family val="2"/>
      </rPr>
      <t>¿Afectar la imagen regional?</t>
    </r>
  </si>
  <si>
    <r>
      <t xml:space="preserve">18 </t>
    </r>
    <r>
      <rPr>
        <sz val="10"/>
        <color rgb="FF353835"/>
        <rFont val="Arial"/>
        <family val="2"/>
      </rPr>
      <t xml:space="preserve">¿Afectar la imagen nacional? </t>
    </r>
    <r>
      <rPr>
        <sz val="12"/>
        <color rgb="FF353835"/>
        <rFont val="Calibri"/>
        <family val="2"/>
        <scheme val="minor"/>
      </rPr>
      <t/>
    </r>
  </si>
  <si>
    <r>
      <t xml:space="preserve">19 </t>
    </r>
    <r>
      <rPr>
        <sz val="10"/>
        <color rgb="FF353835"/>
        <rFont val="Arial"/>
        <family val="2"/>
      </rPr>
      <t xml:space="preserve">¿Generar daño ambiental? </t>
    </r>
  </si>
  <si>
    <t>RIESGO DE CORRUPCIÓN</t>
  </si>
  <si>
    <t>MOERADO</t>
  </si>
  <si>
    <t>MAYOR</t>
  </si>
  <si>
    <t>CATASTRÓFICO</t>
  </si>
  <si>
    <t>Incumplimiento del Plan Estratégico
.</t>
  </si>
  <si>
    <t xml:space="preserve">
Falta de enfoque sistémico y unidad de criterio en la Planeación estratégica de la entidad  </t>
  </si>
  <si>
    <r>
      <rPr>
        <b/>
        <sz val="18"/>
        <color theme="1"/>
        <rFont val="Arial"/>
        <family val="2"/>
      </rPr>
      <t>Nota:</t>
    </r>
    <r>
      <rPr>
        <sz val="18"/>
        <color theme="1"/>
        <rFont val="Arial"/>
        <family val="2"/>
      </rPr>
      <t xml:space="preserve"> Dependiendo del tamaño y complejidad de los procesos en la entidad, la tabla 5 podrá ser ajustada o adaptada a sus necesidades.</t>
    </r>
  </si>
  <si>
    <t xml:space="preserve">
Hallazgos por parte de los entes de control por la no aplicación del principio de Planeación en la Gestión Institucional.
Afectación de la imagen institucional.
Incumplimiento de planes, programas y proyectos.
Incumplimiento de las metas de gobierno.</t>
  </si>
  <si>
    <t xml:space="preserve">Insatisfacción  de los usuarios y  hallazgos por parte de los entes de control. </t>
  </si>
  <si>
    <t>Catastrofico</t>
  </si>
  <si>
    <t xml:space="preserve">hallazgos por parte de los entes de control. </t>
  </si>
  <si>
    <t>Incumplimiento en la autoevaluación y seguimiento a los planes de mejoramiento de la entidad.</t>
  </si>
  <si>
    <t>Posibilidad de afectación de la imagen de la entidad, por  hallazgos por parte de los entes de control, debido a incumplimiento en la autoevaluación y seguimiento a los planes de mejoramiento.</t>
  </si>
  <si>
    <t>MAPA DE RIESGOS 2021 BPP</t>
  </si>
  <si>
    <t xml:space="preserve">Implementar  acciones y lineamientos  de  gestión de la información y la preservación  de las colecciones bibliográficas y documentales, para facilitar el acceso y disposición a los usuarios.  </t>
  </si>
  <si>
    <t>El proceso inicia con la planeación e implementación de las actividades de selección, adquisición, conservación, organización, valoración y evaluación, consecuente con las metodologías del desarrollo de las colecciones generales y patrimoniales; incluyendo los estudios de uso de los usuarios y el acceso a la información. Finaliza con las acciones de mejoramiento.</t>
  </si>
  <si>
    <t>TOTAL RIESGOS DE GESTIÓN:   24</t>
  </si>
  <si>
    <t>Deterioro del material bibliográfico</t>
  </si>
  <si>
    <t>Incumplimiento del Plan Estratégico</t>
  </si>
  <si>
    <t>El riesgo afecta la imagen  de la entidad con efecto publicitario sostenido a nivel de sector administrativo, nivel departamental o municipal</t>
  </si>
  <si>
    <t>Falta de verificación oportuna en la plataforma del software JANIUM para el control del material.
Falta de control administrativo  en el ingreso y salida del material bibliográfico y documental.
Falta de devolución oportuna del material   por parte de los usuarios
Falta de mantenimiento de los dispositivos de seguridad con los que cuentan la biblioteca.
Inadecuado uso por parte de los usuarios al  manipular los materiales bibliográficos y documentales.
Falta de limpieza periódica del material bibiográfico, documental y audiovisual.</t>
  </si>
  <si>
    <t xml:space="preserve">Pérdida del material bibliográfico , documental y audiovisual. </t>
  </si>
  <si>
    <t>"Deterioro del material bibliográfico y documental".</t>
  </si>
  <si>
    <t>Represamiento en la organización, catalogación, clasificación de análisis de materiales biblográficos y documentales.
Inoportunidad en la entrega de la información de carácter patrimonial.
Acumulado de colecciones bibliográficas y documentales sin evaluación y valoración.
Poca optimización de los espacios para el almacenamiento y distribución de colecciones.</t>
  </si>
  <si>
    <t xml:space="preserve">Insatisfacción  de los usuarios y  hallazgos de los entes de control. </t>
  </si>
  <si>
    <t xml:space="preserve">
Falta de continuidad de la estrategia de comunicación "Desde Adentro", para la apropiación y generación de cuLtura alrededor de la Planeación Estratégica.
Debilidad en estrategias  de articulación del plan  estratégico con el plan de desarrollo municipal.
Ausencia de datos y fuentes de información confiables para la definición de las metas de la entidad.
Ausencia de un Sistema de Información que permita el adecuado seguimiento y control del Plan Estratégico.
</t>
  </si>
  <si>
    <t>Afectación Económica</t>
  </si>
  <si>
    <t>Pérdida del material bibliográfico, documental y audiovisual,  por falta de seguimiento a los parámetros establecidos por la entidad.</t>
  </si>
  <si>
    <t>Posibilidad de afectación económica por  hallazgos  de los entes de control, debido a pérdida de material bibliográfico documental y audiovisual, por falta de seguimiento a los parámetros establecidos por la entidad.</t>
  </si>
  <si>
    <t>Afectación a la prestación y expectativa del servicio.
Redistribución  cde espacios.
Dificultad en la difusión y promoción de los acervos patrimoniales.</t>
  </si>
  <si>
    <t xml:space="preserve">
Acumulado de colecciones bibliográficas y documentales sin análisis y organización.</t>
  </si>
  <si>
    <t>Posibilidad de afectación económica y  pérdida de imagen por insatisfacción de los usuarios y hallazgos de los entes de control, debido a deterioro del material bibliográfico y documental por falta de análisis y organización.</t>
  </si>
  <si>
    <t>Fomentar estrategias de contenidos enriquecidos que contribuyan a la apropiación del conocimiento</t>
  </si>
  <si>
    <t>Inicia con la planeación, organización, coordinación, ejecución y evaluación de la oferta cultural y académica, alineada con las políticas institucionales y necesidades de los usuarios. Finaliza con las acciones de mejoramiento para el propio proceso.</t>
  </si>
  <si>
    <t>Falta de pertinencia en la oferta de acuerdo a las necesidades de los usuarios.
Falta de pertinencia en los estudios de comunidad para la oferta de talleres.
Falta de innovación en la oferta de los talleres, para públicos segmentados.
Falta de formalizar el relacionamiento con los aliados.</t>
  </si>
  <si>
    <t xml:space="preserve">Afectación de la imagen institucional.
Pérdida de la credibilidad de la oferta.
Desaprovechamiento de los recursos dispuestos para los usuarios.
</t>
  </si>
  <si>
    <t>Afectación de la imagen institucional</t>
  </si>
  <si>
    <t>Posibilidad de  afectación de la imagen institucional por insatisfacción  de los usuarios y hallazgos por parte de  los entes de control, debido a la falta de enfoque sistémico y unidad de criterio en la Planeación estratégica de la entidad.</t>
  </si>
  <si>
    <t>Crear estrategias que aseguren a la población el libre acceso y uso de la información y el conocimiento, experiencias bibliotecarias mediante programas y servicios, contribuyendo a la formación de personas críticas y autónomas, al diálogo de saberes, a la apropiación social de las comunidades para la construcción de mejores entornos de convivencia.</t>
  </si>
  <si>
    <t>El proceso inicia con la planeación, la ejecución y evaluación de las actividades, correspondientes (los programas y servicios) a la formación de los usuarios, la lectura, escritura y la oralidad y la difusión y apropiación del patrimonio bibliográfico y documental,  y finaliza con las acciones de mejoramiento para el propio proceso. Comprende el plan de acción, que incluye  estudio de usuarios,  la prestación de los servicios, y el desarrollo de los programas y  proyectos dirigidos a los diferentes  públicos.</t>
  </si>
  <si>
    <t>Direccionamiento estratégico (alta dirección)</t>
  </si>
  <si>
    <t>● Concentración de autoridad o exceso de poder. Extralimitación de funciones.
● Ausencia de canales de comunicación.
● Amiguismo y clientelismo.</t>
  </si>
  <si>
    <t>Financiero (está relacionado con áreas de planeación y presupuesto)</t>
  </si>
  <si>
    <t>● Inclusión de gastos no autorizados.
● Inversiones de dineros públicos en entidades de dudosa solidez financiera a cambio de beneficios indebidos para servidores públicos encargados de su administración.
● Inexistencia de registros auxiliares que permitan identificar y controlar los rubros de inversión.
● Inexistencia de archivos contables.
● Afectar rubros que no corresponden con el objeto del gasto en beneficio propio o a cambio de una retribución económica.</t>
  </si>
  <si>
    <t>PROCESOS</t>
  </si>
  <si>
    <t>ACTOS DE CORRUPCIÓN</t>
  </si>
  <si>
    <t>De contratación (como proceso o bien los procedimientos ligados a este)</t>
  </si>
  <si>
    <t>● Estudios previos o de factibilidad deficientes.
● Estudios previos o de factibilidad manipulados por personal interesado en el futuro proceso de contratación. (Estableciendo necesidades inexistentes o aspectos que benefician a una firma en particular).
● Pliegos de condiciones hechos a la medida de una firma en particular.
● Disposiciones establecidas en los pliegos de condiciones que permiten a los participantes direccionar los procesos hacia un grupo en particular. (Ej.: media geométrica). ● Visitas obligatorias establecidas en el pliego de condiciones que restringen la participación.
● Adendas que cambian condiciones generales del proceso para favorecer a grupos determinados.
● Urgencia manifiesta inexistente.
● Concentrar las labores de supervisión en poco personal.
● Contratar con compañías de papel que no cuentan con experiencia.</t>
  </si>
  <si>
    <t>De información y documentación</t>
  </si>
  <si>
    <t>● Ausencia o debilidad de medidas y/o políticas de conflictos de interés.
● Concentración de información de determinadas actividades o procesos en una persona.
● Ausencia de sistemas de información que pueden facilitar el acceso a información y su posible manipulación o adulteración.
● Ocultar la información considerada pública para los usuarios.
● Ausencia o debilidad de canales de comunicación</t>
  </si>
  <si>
    <t>De Investigación y Sanción</t>
  </si>
  <si>
    <t>● Inexistencia de canales de denuncia interna o externa.
● Dilatar el proceso para lograr el vencimiento de términos o la prescripción de este.
● Desconocimiento de la ley mediante interpretaciones subjetivas de las normas vigentes para evitar o postergar su aplicación.
● Exceder las facultades legales en los fallos.</t>
  </si>
  <si>
    <t>De trámites y/o servicios internos y externos</t>
  </si>
  <si>
    <t>● Cobros asociados al trámite.
● Influencia de tramitadores.
● Tráfico de influencias: (amiguismo, persona influyente).</t>
  </si>
  <si>
    <t>De reconocimiento de un derecho (expedición de licencias y/o permisos)</t>
  </si>
  <si>
    <t>● Falta de procedimientos claros para el trámite
● Imposibilitar el otorgamiento de una licencia o permiso.
● Tráfico de influencias: (amiguismo, persona influyente).</t>
  </si>
  <si>
    <t>Falta de Contenidos  alineados con las  necesidades de los usuarios.</t>
  </si>
  <si>
    <t>Posibilidad de afectación de la imagen institucional,  por insatisfacción de los usuarios y hallazgos de los entes de control, debido a falta de contenidos alineados con las necesidades de los usuarios para la apropiación del conocimiento.</t>
  </si>
  <si>
    <t>TIPO DE RIESGO</t>
  </si>
  <si>
    <t>CORRUPCIÓN</t>
  </si>
  <si>
    <t>SEGURIDAD DE LA INFORMACIÓN</t>
  </si>
  <si>
    <t>GESTIÓN</t>
  </si>
  <si>
    <t>NA</t>
  </si>
  <si>
    <t>Inicia con la planeación del proceso y la identificación e inclusión de la normatividad vigente para la institución, hasta la implementación de acciones que conlleven a la mejora.</t>
  </si>
  <si>
    <t>Inoportuna devolución por parte de los usuarios afiliados,  de los materiales bibliográficos y documentales en los tiempos establecidos de acuerdo con los reglamentos institucionales.</t>
  </si>
  <si>
    <t>Incremento de las quejas, por no disponibilidad del material bibliográfico.
Afectación al principio de democratización de propiciar el acceso, uso y aprovechamiento de los acervos bibliográficos y documentales con que cuenta la biblioteca.</t>
  </si>
  <si>
    <t xml:space="preserve">Necesidad de actualizar permanentemente la base de datos de usuarios afiliados.
Necesidad de fortalecer entre los usuarios, los reglamentos de préstamos para la entrega oportuna de los materiales.
Necesidad de generar comunicaciones periódicas con los usuarios para promover la devolución oportuna de los materiales.
Necesidad de reportar la base de datos bibliográfica de los materiales, que no han sido devueltos por parte de los usuarios, para que se instauren las acciones correspondientes por parte de los responsables.
</t>
  </si>
  <si>
    <t>Entrega de material bibliográfico y documental  por parte de los usuarios fuera de los tiempos establecidos o sin devolver.</t>
  </si>
  <si>
    <t>Posibilidad de afectación de la imagen institucional, por insatisfación  de usuarios y hallazgos de entes de control, debido a la falta de disponibilidad de material bibliográfico y documental, sin devolver de manera oportuna por los usuarios.</t>
  </si>
  <si>
    <t xml:space="preserve">
Extralimitación de funciones.
</t>
  </si>
  <si>
    <t>Situaciones como: EXTRALIMITACIÓN DE FUNCIONES, puede generar un riesgo de corrupción en el trámite de los servicios.</t>
  </si>
  <si>
    <t>Conocer y aplicar   el  código disciplinario único (ley 734), establecido a nivel nacional, por parte de los funcionarios,  conocer y aplicar el reglamento interno de trabajo.</t>
  </si>
  <si>
    <t>Tabla 14 Matriz para la definición del riesgo de corrupción</t>
  </si>
  <si>
    <t>Con el fin de facilitar la identificación de riesgos de corrupción y evitar que se presenten confusiones entre un riesgo de gestión y uno de corrupción, se sugiere la utilización de la matriz de definición de riesgo de corrupción porque incorpora cada uno de los componentes de su definición.</t>
  </si>
  <si>
    <t>Posibilidad de recibir o solicitar cualquier dádiva o beneficio  a nombre propio o de terceros, con el fin de celebrar un contrato</t>
  </si>
  <si>
    <t>TABLA PARA ESTABLECER ZONA DE RIESGO CORRUPCIÓN</t>
  </si>
  <si>
    <t>Falta de seguimiento a la ejecución contractual por parte de la supervisión delegada</t>
  </si>
  <si>
    <t xml:space="preserve">
Incumplimiento de los requisitos en las etapas contractuales
</t>
  </si>
  <si>
    <t>hallazgos por parte de los entes de control,  y demandas judiciales de los proponentes y/o contratistas.</t>
  </si>
  <si>
    <t>Alta concentración de funciones para la ejecución contatacutal y falta de disposición para cumplir con los lineamientosy requisitos.</t>
  </si>
  <si>
    <t xml:space="preserve">1.Debilidades  en la etapa de Planeación, que faciliten la inclusión en los estudios previos, y/o en los pliegos de condiciones de requisitos orientados a favorecer a un proponente.
2. Presiones indebidas
3.Carencia de controles en el procedimiento de contratación.
4. Falta de conocimiento y/o experiencia del personal que maneja la contratación.
5.Adendas y/o actos  que modifican las condiciones generales del  proceso de contratación para favorecer a un proponente. </t>
  </si>
  <si>
    <t>1.  Pérdida de la imagen institucional.
2. Demandas contra el Estado.
3.  Pérdida de confianza en lo público.
4.  Investigaciones penales, disciplinarias y fiscales.
5.  Detrimento patrimonial.
6.  Mala calidad de los mantenimientos de obra.
7. Mala calidad  y/o inoportunidad de los  bienes  servicios requeridos.
8. Enriquecimiento ilícito de contratistas y/o servidores públicos.</t>
  </si>
  <si>
    <t>Falta de  ética y valores en el ejercicio de la función pública.</t>
  </si>
  <si>
    <t>Brindar apoyo jurídico oportuno a los diferentes procesos realizados en la BPP, buscando que todas las actuaciones se gesten  bajo los principios de transparencia y legalidad estipulados en la normativa vigente en colombia, gestionando y tramitando los diferentes procesos requeridos por la institución,  en cumplimiento del plan estratégico institucional.</t>
  </si>
  <si>
    <t xml:space="preserve">Falta  de   competencias de los funcionarios y de idoneidad de los contratistas que intervienen en el procedimiento contractual.
Alta concentración de funciones y actividades en el personal que intervienen en el proceso de contratación.
Falta de disposición por parte de los responsables de la ejecución,  para acogerse a  los procedimientos y herramientas establecidas.
 </t>
  </si>
  <si>
    <t xml:space="preserve">Hallazgos y sanciones impuestas por los entes de control por inconsistencias en el seguimiento y control de la ejecución contractual.
Perjuicios económicos y administrativos por demandas judiciales de oferentes y/o contatistas.
Afectación de la imagen institucional.
</t>
  </si>
  <si>
    <t>Posibilidad de afectación económica y reputacional, por hallazgos de los entes de control y demandas judiciales de los proponentes y/o contratistas, debido a alta concentración de funciones para la ejecución contractual y falta de disposición para cumplir con los lineamientos y requisitos.</t>
  </si>
  <si>
    <t>Situaciones como: debilidades en la etapa de la planeación del contrato, las  presiones indebidas, la carencia de controles,  la falta de conocimiento y/o experiencia, , sumados a la falta de integridad, pueden generar un riesgo de corrupción en la contratación, como _x000B_por ejemplo “exigencias de condiciones en los _x000B_procesos de selección que solo cumple un determinado proponente”.</t>
  </si>
  <si>
    <t>Gestionar las actividades de talento Humano que permitan contar con personal competente y motivado en la BPP, a través de planes y acciones que garanticen un desarrollo integral del personal, para asegurar el cumplimiento de normas legales y las competencias requeridas para la prestación del servicio generando niveles de productividad, Salud y Seguridad en el Trabajo que posibiliten el cumplimiento de los objetivos estrategicos</t>
  </si>
  <si>
    <t>El proceso inicia con la planeación de actividades del proceso  desde la etapa de diseño de cargos y manual de funciones, administracion de la planta de cargos desde la identificación de necesidades,  inducción, reinducción, evaluación de  desempeño, retiro respectivo y finaliza con la implementación de acciones de mejora del proceso.</t>
  </si>
  <si>
    <t>Vulnerabilidad en el sitema de información</t>
  </si>
  <si>
    <t>Hallazgos por parte de los entes de control internos y externos</t>
  </si>
  <si>
    <t>Posibilidad de afectación de la imagen institucional por hallazgos de los entes de control internos y externos, debido a falta de recurso humano para mantener las historias laborales de la entidad actualizadas.</t>
  </si>
  <si>
    <t>Falta de recurso humano para mantener las historias laborales actualizadas</t>
  </si>
  <si>
    <t>Incumplimiento de las actividades establecidas en las rutas de creación de valor del PETH.</t>
  </si>
  <si>
    <t>Posibilidad de una afectación económica y reputacional por multa y sanción disciplinaria o administrativa  de órganos externos de control debido a liquidación de nómina fuera de los requerimientos normativos.</t>
  </si>
  <si>
    <t>SG-SST</t>
  </si>
  <si>
    <t>MAPA DE RIESGOS
COVID 19 / 2021</t>
  </si>
  <si>
    <t xml:space="preserve">Uso inadecuado de los elementos de protección personal.
Incumplimiento en la entrega de los elementos de protección personal.
Falta de formación y capacitación en el diligenciamiento de planillas.
Falta de registro en las planillas  de ingreso y egreso por parte del personal.
No diligenciar diariamente la encuesta de sintomas suministrada por la ARL SURA.
Falta de análisis de datos y aspectos relevantes para controlar el riesgo dentro del periodo de la emergencia sanitaria.
Incumplimiento  en la apropiación de medidas preventivas relacionadas  con asepxia de desinfección de manos y de espacios locativos.
</t>
  </si>
  <si>
    <t>Gestionar, administrar y controlar los recursos financieros de la biblioteca, de acuerdo a la normativa legal vigente garantizando la eficacia de los procesos y proyectos institucionales</t>
  </si>
  <si>
    <t xml:space="preserve">El proceso inicia con la planeación de actividades del presupuesto, elaboración y ejecución del mismo, finaliza con la rendición de informes financieros, contables y  presupuestales en el cierre de la vigencia y la implementación de las acciones de mejoramiento para el mismo proceso. </t>
  </si>
  <si>
    <t>hallazgos por parte  del ente regulador</t>
  </si>
  <si>
    <t>Posibilidad de afectación económica por hallazgos del ente regulador, debido a ejecución financiera fuera del marco normativo.</t>
  </si>
  <si>
    <t>Hallazgos por parte de los entes de control internos y externos, afectación en la imagen institucional, y demandas judiciales de posibles  proveedores.</t>
  </si>
  <si>
    <t>Descripción del Proceso</t>
  </si>
  <si>
    <t xml:space="preserve">
Debilitamiento de la cultura organizacional,  competencias laborales, valores, y  bienestar del personal.
Bajo desempeño laboral por parte de los funcionarios.
Incremento de los factores de riesgo psicosocial intralaboral, extralaboral y de estrés.
Disminución en la creación de valor de la Gestión Humana de la Entidad. 
</t>
  </si>
  <si>
    <t xml:space="preserve">
Poca asignación de recursos para el desarrollo del PETH. (PIC, Plan de bienestar y estímulos).
Incumplimiento de las actividades establecidas en las rutas de creación de valor.
Capacidad de  recurso humano insuficiente, para cumplir  con las actividades programadas.
Falta de claridad en la formulación de necesidades de  capacitacion de las áreas.
</t>
  </si>
  <si>
    <t>Posibilidad de afectación reputacional por  hallazgos de los entes de control internos y externos debido a incumplimiento de las actividades establecidas en las rutas de creación de valor del PETH.</t>
  </si>
  <si>
    <t>Entrega extemporánea de las novedades.
Exceso de actividades para el buen desempeño de las funciones.
Falta de parametrización del software por parte del proveedor.
Falta de recursos para actualización del software.</t>
  </si>
  <si>
    <t>Falta de  aplicación de la normatividad, en el ejercicio de la función pública.</t>
  </si>
  <si>
    <t>Influencia de terceros para vinculación en la entidad.
Intereses personales de terceros para favorecer la vinculación, encargos o ascensos.
Falta de ética profesional para el ejercicio de sus funciones.</t>
  </si>
  <si>
    <t xml:space="preserve">Demandas a la entidad por desacato de la  norma.
Sanciones disciplinarias fiscales y/o penales.
Afectación en la imagen de la entidad.
</t>
  </si>
  <si>
    <t xml:space="preserve">
Medidas sancionatorias emitidas por los entes de  control en el marco de la emergencia sanitaria</t>
  </si>
  <si>
    <t>Posibilidad de una afectación económica y reputacional , por hallazgos de los entes reguladores, debido a Medidas sancionatorias emitidas por los entes de  control en el marco de la emergencia sanitaria</t>
  </si>
  <si>
    <t>Gestión Financiera</t>
  </si>
  <si>
    <t>Identificación de los activos de seguridad de la información:
 como primer paso para la identificación de riesgos de seguridad de la información es necesario identificar los activos de información del proceso.</t>
  </si>
  <si>
    <t>¿Qué son los activos?</t>
  </si>
  <si>
    <t>¿Por qué identificar los activos?</t>
  </si>
  <si>
    <t>Permite determinar qué es lo más importante que cada entidad y sus procesos poseen (sean bases de datos, archivos, servidores web o aplicaciones clave para que la entidad pueda prestar sus servicios).
La entidad puede saber qué es lo que debe proteger para garantizar tanto su funcionamiento interno como su funcionamiento de cara al ciudadano, aumentando así su confianza en el uso del entorno digital.</t>
  </si>
  <si>
    <t xml:space="preserve"> Descripción</t>
  </si>
  <si>
    <t xml:space="preserve"> Dueño del activo </t>
  </si>
  <si>
    <t>Tipo del activo</t>
  </si>
  <si>
    <t>Ley 1712 de 2014</t>
  </si>
  <si>
    <t xml:space="preserve">Ley 1581 de 2012 </t>
  </si>
  <si>
    <t xml:space="preserve"> Criticidad respecto a su confidencialidad</t>
  </si>
  <si>
    <t xml:space="preserve"> Criticidad respecto a su disponibilidad </t>
  </si>
  <si>
    <t>Nivel de criticidad</t>
  </si>
  <si>
    <t xml:space="preserve">Activo  </t>
  </si>
  <si>
    <t>Gestión financiera</t>
  </si>
  <si>
    <t>Base de datos con información de nómina de la entidad</t>
  </si>
  <si>
    <t>Jefe de oficina financiera</t>
  </si>
  <si>
    <t>Información</t>
  </si>
  <si>
    <t>Información reservada</t>
  </si>
  <si>
    <t>No contiene datos personales</t>
  </si>
  <si>
    <t>Criticidad respecto a completitud o integridad</t>
  </si>
  <si>
    <t>Aplicativo de nómina</t>
  </si>
  <si>
    <t>Servidor web que contiene el front office de la entidad</t>
  </si>
  <si>
    <t>Software</t>
  </si>
  <si>
    <t>BAJA</t>
  </si>
  <si>
    <t xml:space="preserve">MEDIA </t>
  </si>
  <si>
    <t>Cuentas de cobro</t>
  </si>
  <si>
    <t>Formatos de cobro diligenciados</t>
  </si>
  <si>
    <t>Información pública</t>
  </si>
  <si>
    <t>Ejemplo identificación activos del proceso</t>
  </si>
  <si>
    <t xml:space="preserve">Este proceso inicia con la planeación de todas las actividades requeridas para la administración de los recursos fisicos, financieros, tecnologicos y documentales de la BPP y termina con la evaluación del cumplimiento de metas en la gestión de cada uno de estos recursos. </t>
  </si>
  <si>
    <t>hallazgos por parte de los entes de control internos y/o externos.</t>
  </si>
  <si>
    <t>Servidor web que contiene el front office de la entidad: La falta de políticas de seguridad digital, ausencia de políticas de control de acceso, contraseñas sin protección y mecanismos de autenticación débil, pueden facilitar una modificación no autorizada, lo cual causaría la pérdida de la integridad de la base de datos de nómina.</t>
  </si>
  <si>
    <t>SEGURIDAD  PERDIDA DE INTEGRIDAD</t>
  </si>
  <si>
    <t>SEGURIDAD  PERDIDA DE CONFIDENCIALIDAD</t>
  </si>
  <si>
    <t>SEGURIDAD  PERDIDA DE DISPONIBILIDAD</t>
  </si>
  <si>
    <t>Tabla de amenazas y vulnerabilidades de acuerdo con el tipo de activo</t>
  </si>
  <si>
    <t xml:space="preserve">Ejemplos de vulnerabilidades </t>
  </si>
  <si>
    <t xml:space="preserve">Tipo de activo </t>
  </si>
  <si>
    <t>Ejemplos de amenazas</t>
  </si>
  <si>
    <t>Hardware</t>
  </si>
  <si>
    <t>Almacenamiento de medios sin protección</t>
  </si>
  <si>
    <t>Hurto de medios o documentos</t>
  </si>
  <si>
    <t>Ausencia de parches de seguridad</t>
  </si>
  <si>
    <t>Abuso de los derechos</t>
  </si>
  <si>
    <t>Red</t>
  </si>
  <si>
    <t>Líneas de comunicación sin protección</t>
  </si>
  <si>
    <t>Falta de controles de acceso físico</t>
  </si>
  <si>
    <t>Hurto de información</t>
  </si>
  <si>
    <t>Personal</t>
  </si>
  <si>
    <t>Falta de capacitación en las herramientas</t>
  </si>
  <si>
    <t>Error en el uso</t>
  </si>
  <si>
    <t>Escucha encubierta (Información oculta).</t>
  </si>
  <si>
    <t>Organización</t>
  </si>
  <si>
    <t>Ausencia de políticas de seguridad</t>
  </si>
  <si>
    <t>La determinación del impacto se debe llevar a cabo de acuerdo con lo establecido en el aparte 3.1.2 de la presente guía, entendiendo que el impacto se entiende como la consecuencia económica y reputacional que se genera por la materialización del riesgo.</t>
  </si>
  <si>
    <t>se aplica la matriz de calor establecida en el numeral 3.2.1 de la presente guía, que se retoma a continuación:</t>
  </si>
  <si>
    <t>Figura 27 Formato mapa riesgos seguridad de la información</t>
  </si>
  <si>
    <t>Reducir</t>
  </si>
  <si>
    <t xml:space="preserve">Fallas en el funcionamiento de los equipos y accesorios periféricos.
</t>
  </si>
  <si>
    <t>Falta de parametrización del software para cumplir con eficacia  la liquidación de nómina y seguridad social.</t>
  </si>
  <si>
    <t>Incumplimiento en la calidad y oportunidad de la información .
Pérdida de la información relevante de la entidad.</t>
  </si>
  <si>
    <t>Ataques de intrusión interno y/o externo, afectando los intereses de la entidad.</t>
  </si>
  <si>
    <t xml:space="preserve">Pérdida de información.
Inoportunidad en la entrega del trabajo por falta de las herramientas para el funcionamiento.
Fallas en el sistema de inforamción, servicios y aplicaciones.
</t>
  </si>
  <si>
    <t xml:space="preserve">
Falta de Mantenimiento preventivo.
Obsolecencia de los equipos.
Falta de elementos periféricos y accesorios para el buen funcionamiento de los equipos.
No utilizar apropiadamente los equipos.
Falta de stock de elementos periféricos y repuestos para el  buen funcionamiento de la entidad.
</t>
  </si>
  <si>
    <t>Adquisición de equipos y accesorios periféricos  en el tiempo requerido    para el buen  funcionamiento</t>
  </si>
  <si>
    <t>Falta de implementación  del Sistema de Seguridad de la Información (SGI), relevante en la entidad.</t>
  </si>
  <si>
    <t>Un activo es cualquier elemento que tenga valor para la organización, sin embargo, en el contexto de seguridad digital, son activos elementos tales como:
-Aplicaciones de la organización.
-Servicios web
-Redes
 -Información física o digital
-Tecnologías de información TI
-Tecnologías de operación TO que utiliza la organización para funcionar en el entorno digital</t>
  </si>
  <si>
    <t xml:space="preserve">Líneas de comunicación sin protección
Falta de aplicación de políticas de la entidad.
Falta de conocimiento de los funcionarios en los temas de seguridad de la información y en la operación de las bases de datos.
Equipos con el software desactualizado y sin antivirús.
Falta de  conocimientos técnicos en el personal de apoyo para atender de manera oportuna los incidentes
 </t>
  </si>
  <si>
    <t>hallazgos por parte de los entes de control,  y demandas judiciales por parte de  los contratistas.</t>
  </si>
  <si>
    <t>Incumplimientos en la ejecución de los contratos por parte de los contratistas y/o proveedores por falencias en la correcta supervisión contractual.
Procesos sancionatorios.
Procesos judiciales.</t>
  </si>
  <si>
    <t>hallazgos por parte de los entes de control , afectación en la imagen institucional, y demandas judiciales.</t>
  </si>
  <si>
    <t xml:space="preserve">
Contrato realidad: Alta contratación de prestación de servicios por insuficiencia en la planta de cargos.
Incumplimiento contractual
Incumplimiento en las norma de propiedad intelectual y  de derechos de autor
</t>
  </si>
  <si>
    <t xml:space="preserve">Condenas en contra de la Entidad.
Sanción por parte de órganos externos de control.
Detrimento patrimonial de la Entidad.
Posibles demandas.
Afectación de la imagen.
</t>
  </si>
  <si>
    <t>Tiempo insuficiente y conocimiento técnico fuera de los parámetros establecidos para cumplir la ejecución contractual.</t>
  </si>
  <si>
    <t>Posibilidad de afectación económica y reputacional, por hallazgos de los entes de control y demandas judiciales de los proponentes y/o contratistas, debido a tiempo insuficiente para la ejecución contractual.</t>
  </si>
  <si>
    <t xml:space="preserve">Falta de tiempo para realizar el seguimiento.
Falta de implementación de la información recibida y la retroalimentación realizada, para fortalecer las supervisiones.
Falta de capacidad operativa que de respuesta al volúmen de supervisiones.
Falta de conocimiento técnico y procedimental  para cumplir eficazmente con la supervisión contractual.
</t>
  </si>
  <si>
    <t>hallazgos por parte de los entes de control  y demandas judiciales.</t>
  </si>
  <si>
    <t>Aplicación  de la normatividad de  los servidores públicos  y seguimiento en el comité de conciliación, fuera de los parámetros establecidos.</t>
  </si>
  <si>
    <t>Posibilidad de afectación económica y reputacional, por hallazgos de los entes de control, debido a aplicación  de la normatividad de  los servidores públicos  y seguimiento en el comité de conciliación, fuera de los parámetros establecidos.</t>
  </si>
  <si>
    <t xml:space="preserve">
Falta de gestión.
Falta de comunicación entre dependencias  sobre la gestion de recursos con ocasión de convenios interadministrativos.</t>
  </si>
  <si>
    <t>Información inconsistente referenta a recursos disponibles.
Recursos en Gestión financiera  sin registrarse contable y presupuestalmente.
Hallazgos  por parte de los órganos de control interno y externo.</t>
  </si>
  <si>
    <t xml:space="preserve">Incumplimiento a la normatividad contable.
Hallazgos por parte de los entes de control.
</t>
  </si>
  <si>
    <t xml:space="preserve">
Incumplimiento en la ejecución presupuestal
</t>
  </si>
  <si>
    <t xml:space="preserve">Información presupuestal inoportuna e insuficiente para la toma de decisiones </t>
  </si>
  <si>
    <t xml:space="preserve">El proceso inicia  con la planeación de actividades y la formulación del plan general y estratégico de comunicaciones y finaliza con las acciones de mejoramiento para el propio proceso. </t>
  </si>
  <si>
    <t>Revisión  de las causaciones contables fuera de los tiempos establecidos</t>
  </si>
  <si>
    <t xml:space="preserve">Insatisfacción  de los usuarios  internos y/o externos y  hallazgos por parte de los entes de control. </t>
  </si>
  <si>
    <r>
      <rPr>
        <b/>
        <sz val="12"/>
        <rFont val="Arial"/>
        <family val="2"/>
      </rPr>
      <t>Político</t>
    </r>
    <r>
      <rPr>
        <sz val="12"/>
        <rFont val="Arial"/>
        <family val="2"/>
      </rPr>
      <t>s: cambios de gobierno, regulación, legislación</t>
    </r>
  </si>
  <si>
    <r>
      <rPr>
        <b/>
        <sz val="12"/>
        <rFont val="Arial"/>
        <family val="2"/>
      </rPr>
      <t>Económicos y financieros:</t>
    </r>
    <r>
      <rPr>
        <sz val="12"/>
        <rFont val="Arial"/>
        <family val="2"/>
      </rPr>
      <t xml:space="preserve"> disponibilidad de capital, liquidez,  mercados financieros, desempleo, competencia. </t>
    </r>
  </si>
  <si>
    <r>
      <rPr>
        <b/>
        <sz val="12"/>
        <rFont val="Arial"/>
        <family val="2"/>
      </rPr>
      <t xml:space="preserve">Sociales y culturales: </t>
    </r>
    <r>
      <rPr>
        <sz val="12"/>
        <rFont val="Arial"/>
        <family val="2"/>
      </rPr>
      <t>demografía, responsabilidad social, orden público.</t>
    </r>
  </si>
  <si>
    <r>
      <rPr>
        <b/>
        <sz val="12"/>
        <rFont val="Arial"/>
        <family val="2"/>
      </rPr>
      <t>Ambientales:</t>
    </r>
    <r>
      <rPr>
        <sz val="12"/>
        <rFont val="Arial"/>
        <family val="2"/>
      </rPr>
      <t xml:space="preserve"> emisiones y residuos, energía, catástrofes naturales, desarrollo sostenible. </t>
    </r>
  </si>
  <si>
    <r>
      <rPr>
        <b/>
        <sz val="12"/>
        <rFont val="Arial"/>
        <family val="2"/>
      </rPr>
      <t>Tecnologicos</t>
    </r>
    <r>
      <rPr>
        <sz val="12"/>
        <rFont val="Arial"/>
        <family val="2"/>
      </rPr>
      <t xml:space="preserve">: avances en tecnología, acceso a sistemas de información externos, gobierno en línea. </t>
    </r>
  </si>
  <si>
    <r>
      <rPr>
        <b/>
        <sz val="12"/>
        <rFont val="Arial"/>
        <family val="2"/>
      </rPr>
      <t xml:space="preserve">Legales y reglamentarios: </t>
    </r>
    <r>
      <rPr>
        <sz val="12"/>
        <rFont val="Arial"/>
        <family val="2"/>
      </rPr>
      <t xml:space="preserve">Normatividad externa (leyes, decretos, ordenanzas y acuerdos). </t>
    </r>
  </si>
  <si>
    <r>
      <rPr>
        <b/>
        <sz val="12"/>
        <color theme="1"/>
        <rFont val="Arial"/>
        <family val="2"/>
      </rPr>
      <t>Financieros</t>
    </r>
    <r>
      <rPr>
        <sz val="12"/>
        <color theme="1"/>
        <rFont val="Arial"/>
        <family val="2"/>
      </rPr>
      <t>: Presupuesto de funcionamiento, recursos de inversión, infraestructura, capacidad instalada.</t>
    </r>
  </si>
  <si>
    <r>
      <rPr>
        <b/>
        <sz val="12"/>
        <color theme="1"/>
        <rFont val="Arial"/>
        <family val="2"/>
      </rPr>
      <t>Personal:</t>
    </r>
    <r>
      <rPr>
        <sz val="12"/>
        <color theme="1"/>
        <rFont val="Arial"/>
        <family val="2"/>
      </rPr>
      <t xml:space="preserve"> competencia del personal, disponibilidad del personal, seguridad y salud en el trabajo.</t>
    </r>
  </si>
  <si>
    <r>
      <rPr>
        <b/>
        <sz val="12"/>
        <color theme="1"/>
        <rFont val="Arial"/>
        <family val="2"/>
      </rPr>
      <t>Procesos:</t>
    </r>
    <r>
      <rPr>
        <sz val="12"/>
        <color theme="1"/>
        <rFont val="Arial"/>
        <family val="2"/>
      </rPr>
      <t xml:space="preserve"> capacidad, diseño, ejecución, proveedores, entradas, salidas, gestión del conocimiento.</t>
    </r>
  </si>
  <si>
    <r>
      <rPr>
        <b/>
        <sz val="12"/>
        <color theme="1"/>
        <rFont val="Arial"/>
        <family val="2"/>
      </rPr>
      <t xml:space="preserve">Tecnología: </t>
    </r>
    <r>
      <rPr>
        <sz val="12"/>
        <color theme="1"/>
        <rFont val="Arial"/>
        <family val="2"/>
      </rPr>
      <t>integridad de datos, disponibilidad de datos y sistemas, desarrollo, producción, mantenimiento de sistemas de información.</t>
    </r>
  </si>
  <si>
    <r>
      <rPr>
        <b/>
        <sz val="12"/>
        <color theme="1"/>
        <rFont val="Arial"/>
        <family val="2"/>
      </rPr>
      <t xml:space="preserve">Estratégicos: </t>
    </r>
    <r>
      <rPr>
        <sz val="12"/>
        <color theme="1"/>
        <rFont val="Arial"/>
        <family val="2"/>
      </rPr>
      <t>Direccionamiento estratégico, Planeación institucional, liderazgo, trabajo en equipo.</t>
    </r>
  </si>
  <si>
    <r>
      <rPr>
        <b/>
        <sz val="12"/>
        <color theme="1"/>
        <rFont val="Arial"/>
        <family val="2"/>
      </rPr>
      <t>Comunicación Interna:</t>
    </r>
    <r>
      <rPr>
        <sz val="12"/>
        <color theme="1"/>
        <rFont val="Arial"/>
        <family val="2"/>
      </rPr>
      <t xml:space="preserve"> Canales utilizados y su efectividad, flujo de la información necesaria para el desarrollo de las operaciones.</t>
    </r>
  </si>
  <si>
    <r>
      <rPr>
        <b/>
        <sz val="12"/>
        <color theme="1"/>
        <rFont val="Arial"/>
        <family val="2"/>
      </rPr>
      <t xml:space="preserve">Diseño del proceso: </t>
    </r>
    <r>
      <rPr>
        <sz val="12"/>
        <color theme="1"/>
        <rFont val="Arial"/>
        <family val="2"/>
      </rPr>
      <t>Claridad en la descripción del alcance y objetivo del proceso.</t>
    </r>
  </si>
  <si>
    <r>
      <rPr>
        <b/>
        <sz val="12"/>
        <color theme="1"/>
        <rFont val="Arial"/>
        <family val="2"/>
      </rPr>
      <t>Interacciones con otros procesos:</t>
    </r>
    <r>
      <rPr>
        <sz val="12"/>
        <color theme="1"/>
        <rFont val="Arial"/>
        <family val="2"/>
      </rPr>
      <t xml:space="preserve"> Relación precisa con otros procesos en cuanto a insumos, proveedores, productos, usuarios o clientes.</t>
    </r>
  </si>
  <si>
    <r>
      <rPr>
        <b/>
        <sz val="12"/>
        <color theme="1"/>
        <rFont val="Arial"/>
        <family val="2"/>
      </rPr>
      <t>Transversalidad:</t>
    </r>
    <r>
      <rPr>
        <sz val="12"/>
        <color theme="1"/>
        <rFont val="Arial"/>
        <family val="2"/>
      </rPr>
      <t xml:space="preserve"> Procesos que determinan lineamientos necesarios para el desarrollo de todos los procesos de la entidad.</t>
    </r>
  </si>
  <si>
    <r>
      <rPr>
        <b/>
        <sz val="12"/>
        <color theme="1"/>
        <rFont val="Arial"/>
        <family val="2"/>
      </rPr>
      <t>Procedimientos asociados:</t>
    </r>
    <r>
      <rPr>
        <sz val="12"/>
        <color theme="1"/>
        <rFont val="Arial"/>
        <family val="2"/>
      </rPr>
      <t xml:space="preserve"> Pertinencia en los procedimientos que desarrollan los procesos.</t>
    </r>
  </si>
  <si>
    <r>
      <rPr>
        <b/>
        <sz val="12"/>
        <color theme="1"/>
        <rFont val="Arial"/>
        <family val="2"/>
      </rPr>
      <t>Responsables del proceso:</t>
    </r>
    <r>
      <rPr>
        <sz val="12"/>
        <color theme="1"/>
        <rFont val="Arial"/>
        <family val="2"/>
      </rPr>
      <t xml:space="preserve"> Grado de autoridad y responsabilidad de los funcionarios frente al proceso.</t>
    </r>
  </si>
  <si>
    <r>
      <rPr>
        <b/>
        <sz val="12"/>
        <color theme="1"/>
        <rFont val="Arial"/>
        <family val="2"/>
      </rPr>
      <t xml:space="preserve">Comunicación entre los procesos: </t>
    </r>
    <r>
      <rPr>
        <sz val="12"/>
        <color theme="1"/>
        <rFont val="Arial"/>
        <family val="2"/>
      </rPr>
      <t>Efectividad en los flujos de información determinados en la interacción de los procesos.</t>
    </r>
  </si>
  <si>
    <r>
      <rPr>
        <b/>
        <sz val="12"/>
        <color theme="1"/>
        <rFont val="Arial"/>
        <family val="2"/>
      </rPr>
      <t xml:space="preserve">Activos de seguridad digital del proceso: </t>
    </r>
    <r>
      <rPr>
        <sz val="12"/>
        <color theme="1"/>
        <rFont val="Arial"/>
        <family val="2"/>
      </rPr>
      <t xml:space="preserve">información, aplicaciones, hardware entre otros, que se deben proteger para garantizar el funcionamiento interno de cada proceso, como de cara al ciudadano. </t>
    </r>
  </si>
  <si>
    <t>Hallazgo por parte de los entes de control por falta de transparencia de la inforamción que se debe publicar</t>
  </si>
  <si>
    <t>Usuarios inconformes por falta de información</t>
  </si>
  <si>
    <t xml:space="preserve">
No comunicar oportunamente  los eventos, actividades o información que se generen en  la BPP a través de los diferentes canales de comunicación 
</t>
  </si>
  <si>
    <t xml:space="preserve">Carencia de información publicada en los diferentes canales de comunicación existentes.
Público desinformado.
Baja asistencia a las convocatorias.
Afectar la imagen y/o reputación de la BPP.
Posibles investigaciones y/o sanciones por entes de control y entidades competentes.
Desinformación a la ciudadanía respecto a la información de sus trámites y servicios.
Demora en las respuestas de los requerimientos asignados a las dependencias.
Información tardía y desactualizada a la ciudadanía. </t>
  </si>
  <si>
    <t xml:space="preserve">Incumplimiento en el proceso establecido por  el área de comunicaciones para el  logro de objetivos del Plan de comunicaciones.
La información suministrada por las áreas se entrega extemporáneamente.
Falta de comunicación entre los procesos interesados en comunicar información.
Falta de fortalecimiento de competencias, para cumplir efizcamente el desempeño del proceso.
Criterios no compartidos por parte de los actores del proceso para la ejecución de las actividades.
Falta de recurso humano para el cumplimiento de la metas.
</t>
  </si>
  <si>
    <t>Incumplimiento en el proceso establecido por  el área de comunicaciones para el  logro de objetivos del Plan de comunicaciones.</t>
  </si>
  <si>
    <t>Público desinformado
Hallazgo por parte de los entes de control por falta de transparencia de la información que se debe publicar
Usuarios inconformes por falta de información</t>
  </si>
  <si>
    <t xml:space="preserve">
Pérdida de la información publicada en el sitio web.
Suplantación de imagen de la BPP.
Reprocesos de las áreas involucradas, por revisión y validación permanente de la información.
</t>
  </si>
  <si>
    <t>Posibilidad de afectación económica por multa y sanciones del organismo de control debido la adquisición de bienes y servicios fuera de los requerimientos normativos.</t>
  </si>
  <si>
    <t>Multa y sanción del organismo de control</t>
  </si>
  <si>
    <t>Incumplimiento de los requisitos para la adquisición de bienes y servicios.</t>
  </si>
  <si>
    <t>Falta de solicitar  oportunamente  los requerimientos y especificaciones técnicas por parte de las áreas.
Disponibilidad de recursos presupuestales, para satisfacer todas las necesidades.
Revisar periódicamente el cumplimiento de las  políticas de operación.
Falta de actualización y puesta en  funcionamiento de la plataforma de inventarios (XENCO).</t>
  </si>
  <si>
    <t xml:space="preserve">Inoportunidad para realizar el inventario en la fecha programada.
Falta de aplicación y actualización de la plataforma del software XENCO de activos fijos e inventarios 
Falta de actualización del traslado de los bienes de una dependencia a otra.
</t>
  </si>
  <si>
    <t>Actualización constante de los bienes de acuerdo al cronograma de inventarios.</t>
  </si>
  <si>
    <t>Posibilidad de una afectación en la imagen institucional,  por insatisfacción  de los usuarios y hallazgos por parte de  los entes de control, debido a la falta de implementación del Sistema de Seguridad de la Información.</t>
  </si>
  <si>
    <t>VALORACIÓN DEL RIESGO</t>
  </si>
  <si>
    <t>Falta de aplicación y actualización de la plataforma del software XENCO de activos fijos e inventarios .</t>
  </si>
  <si>
    <t xml:space="preserve">
Ejecución inoportuna del PAC y errores en la identificación del recurso financiero afectado para el pago.</t>
  </si>
  <si>
    <t>No facturar en las fechas establecidas 
No recibir oportunamente los pagos por parte de  terceros.
Inoportunidad en la conciliación financiera.
Pagos de cuentas bancarias que no correspondan a la ejecucion de los rubros de presupuesto</t>
  </si>
  <si>
    <t>Incumplimiento de metas y objetivos institucionales.
Hallazgos por parte del ente de control y ente regulador.
Investigaciones disciplinarias, fiscales o penales.
Información errónea en los reportes financieros.</t>
  </si>
  <si>
    <t>Falta de  oportunidad  en la ejecución y el seguimiento a la gestión financiera.</t>
  </si>
  <si>
    <t xml:space="preserve">Falta de aplicación de políticas de seguridad digital.
Ausencia de políticas de control de acceso.
Falta de parametrización del software
</t>
  </si>
  <si>
    <t xml:space="preserve">Generación de información que no dan cuenta de la realidad financiera.
</t>
  </si>
  <si>
    <r>
      <t>Riesgos</t>
    </r>
    <r>
      <rPr>
        <b/>
        <sz val="7"/>
        <color rgb="FF000000"/>
        <rFont val="Calibri"/>
        <family val="2"/>
      </rPr>
      <t xml:space="preserve"> </t>
    </r>
  </si>
  <si>
    <t>probabilidad</t>
  </si>
  <si>
    <t>impacto</t>
  </si>
  <si>
    <t>Clasificación del riesgo</t>
  </si>
  <si>
    <t>Riesgos de Planeación</t>
  </si>
  <si>
    <t>Ausencia del enfoque a los Objetivos
estrategicos de la Intitución</t>
  </si>
  <si>
    <t>Mediana</t>
  </si>
  <si>
    <t>Comunicar a los auditados y al equipo auditor que el enfoque de la auditoría es la relación de los procesos con los objetivos estratégicos. (Evidencia: Actas de reunion con auditores, citación a la Auditoria, correco electrónico).</t>
  </si>
  <si>
    <t xml:space="preserve">Media </t>
  </si>
  <si>
    <t>Mediano</t>
  </si>
  <si>
    <t>Extrema</t>
  </si>
  <si>
    <t xml:space="preserve">Alta </t>
  </si>
  <si>
    <t xml:space="preserve"> Mínima</t>
  </si>
  <si>
    <t>Inadecuado planteamiento del alcance</t>
  </si>
  <si>
    <t>hacer extensiva la auditoria a todos los procesos de la Institución. comunicarlo al equipo auditor y a todos  los lideres de proceso</t>
  </si>
  <si>
    <t>Riesgos de Recursos</t>
  </si>
  <si>
    <t>Insuficiente cantidad de tiempo para la ejecución de la Auditoría</t>
  </si>
  <si>
    <t>Destinación de presupuesto para asignar las horas suficientes para no poner en riesgo el proceso de auditoria a ninguno de los procesos de la BPP.</t>
  </si>
  <si>
    <t>Equipo auditor descalificado para la Auditoría</t>
  </si>
  <si>
    <t>redaccion de condiciones para el proceso de contratación, validacion de requisitos, experiencia aprobada.</t>
  </si>
  <si>
    <t>Riesgos de selección del Equipo Auditor</t>
  </si>
  <si>
    <t>Externo: Empresa auditora con requisitos incompletos.</t>
  </si>
  <si>
    <t>validación y cumplimiento de requisitos minimos del proceso de contratación</t>
  </si>
  <si>
    <t>Interno y/o Externo: Calamidad en algun integrante del equipo que no le permita presentarse a la Auditoría</t>
  </si>
  <si>
    <t xml:space="preserve">Garantizar  con otro profesional el desarrollo de la auditoría de acuerdo con el cronograma. </t>
  </si>
  <si>
    <t>Riesgos de Implementación</t>
  </si>
  <si>
    <t>Procesos no disponibles para ser Auditados</t>
  </si>
  <si>
    <t>llevar a comité de gestión y desempeño las fechas de auditoria de manera que se genere liderazgo y se resperte el cronograma.</t>
  </si>
  <si>
    <t>Documentación del proceso ausente al momento de la Auditoría</t>
  </si>
  <si>
    <t>Comunicación previa a la auditoría para que los procesos esten preparados. Cabe resaltar que la ausencia de documentación puede derivar en una  conformidad</t>
  </si>
  <si>
    <t>Riesgos de sus registros y control</t>
  </si>
  <si>
    <t>Falta de documentación de Hallazgos</t>
  </si>
  <si>
    <t>Acción para mitigar el riesgo
(control)</t>
  </si>
  <si>
    <t>Garantizar el acompañamiento de parte del enlace SIG,  tanto del equipo Auditor como del proceso auditado a fin de documentar los hallazgos</t>
  </si>
  <si>
    <t>Falta de documentacion de evidencias de los hallazgos</t>
  </si>
  <si>
    <t>Riesgos de mejora y seguimiento al programa de auditoría</t>
  </si>
  <si>
    <t>Falta de implementación del plan de mejoramiento</t>
  </si>
  <si>
    <t>Hacer extensiva los resultados de la auditoria a los lideres de proceso para generar liderazgo para gestionar las acciones</t>
  </si>
  <si>
    <t>Falta de seguimiento a las acciones preventivas, de mejora y correctivas que se puedan encontrar en el proceso de la Auditoría</t>
  </si>
  <si>
    <t>Falta de espacios adecuados para el almacenamiento de la información.
Falta de control de inventarios documentales.
Falta de organización de los archivos de gestión.
Ingreso y salida de documentos  sin radicar 
Falta de conocimiento de los funcionarios de la entidad para centralizar los trámites en la unidad de correspondencia.</t>
  </si>
  <si>
    <t>Incumplimiento de la normartividad archivística  para garantizar el trámite y la custodia de los documentos.</t>
  </si>
  <si>
    <t xml:space="preserve">
Incumplimiento en el objetivo del proceso.
Falta de registro de información en los inventarios documentales.
Demora en la recuperación de la información.
Incumplimiento a la normatividad archivística.
Hallazgos por parte de los entes de control internos y/o externos.</t>
  </si>
  <si>
    <t xml:space="preserve">Administrar de forma eficaz, segura y confiable los recursos tecnológicos, físicos y documentales de la BPP, mediante la gestión, disposición, control y custodia adecuada de la documentación y demás recursos requeridos por las diferentes dependencias, contribuyendo al cumplimiento de los objetivos estratégicos institucionales. </t>
  </si>
  <si>
    <t xml:space="preserve">No utilizar la herramienta de Back-up One Drive (Microsoft) por parte de los funcionarios.
Almacenamiento de medios sin protección.
No poder acceder a los sistemas.
Falta de comunicación oportuna  entre los procesos y el área de tecnología, para atender  los incidentes que se presente en los equipos y programas
Falta de seguridad de los sistemas y el posible robo de información confidencial o sensible.
No tener la implementación del Sistema de Gestión de Seguridad de la Información.
</t>
  </si>
  <si>
    <t xml:space="preserve">Administrar de forma eficaz, segura y confiable los recursos tecnológicos, digital, físicos y documentales de la BPP, mediante la gestión, disposición, control y custodia adecuada de la documentación y demás recursos requeridos por las diferentes dependencias, contribuyendo al cumplimiento de los objetivos estratégicos institucionales. </t>
  </si>
  <si>
    <t>Pérdida o alteración de la información de los equipos.
Posibilidad de manipulación remota de los equipos por personal no autorizado, para usos personales.
Uso indebido de claves y permisos para la operación de los aplicativos y programas de la entidad</t>
  </si>
  <si>
    <r>
      <rPr>
        <b/>
        <sz val="10"/>
        <color rgb="FF002060"/>
        <rFont val="Arial"/>
        <family val="2"/>
      </rPr>
      <t xml:space="preserve">TECNOLOGÍA:"Fallas en el funcionamiento de los equipos y accesorios periféricos".
</t>
    </r>
    <r>
      <rPr>
        <b/>
        <sz val="10"/>
        <color rgb="FFC00000"/>
        <rFont val="Arial"/>
        <family val="2"/>
      </rPr>
      <t>Descipción:</t>
    </r>
    <r>
      <rPr>
        <b/>
        <sz val="10"/>
        <color theme="3"/>
        <rFont val="Arial"/>
        <family val="2"/>
      </rPr>
      <t>El líder del proceso,</t>
    </r>
    <r>
      <rPr>
        <sz val="10"/>
        <rFont val="Arial"/>
        <family val="2"/>
      </rPr>
      <t xml:space="preserve"> se encarga de establecer un cronograma, </t>
    </r>
    <r>
      <rPr>
        <b/>
        <sz val="10"/>
        <color rgb="FFFF0000"/>
        <rFont val="Arial"/>
        <family val="2"/>
      </rPr>
      <t>semestral</t>
    </r>
    <r>
      <rPr>
        <sz val="10"/>
        <rFont val="Arial"/>
        <family val="2"/>
      </rPr>
      <t xml:space="preserve">, para  programar el </t>
    </r>
    <r>
      <rPr>
        <b/>
        <sz val="10"/>
        <color rgb="FFC00000"/>
        <rFont val="Arial"/>
        <family val="2"/>
      </rPr>
      <t xml:space="preserve">mantenimiento preventivo, </t>
    </r>
    <r>
      <rPr>
        <sz val="10"/>
        <rFont val="Arial"/>
        <family val="2"/>
      </rPr>
      <t>a los equipos, periféricos, y accesorios, utilizados por los  funcionarios de la entidad,    con el propósito de minimizar las fallas de las herramientas tecnológicas y aumentar la productividad en el desempeño,</t>
    </r>
    <r>
      <rPr>
        <b/>
        <sz val="10"/>
        <color theme="9" tint="-0.499984740745262"/>
        <rFont val="Arial"/>
        <family val="2"/>
      </rPr>
      <t xml:space="preserve"> </t>
    </r>
    <r>
      <rPr>
        <b/>
        <sz val="10"/>
        <color rgb="FFFF3300"/>
        <rFont val="Arial"/>
        <family val="2"/>
      </rPr>
      <t xml:space="preserve"> asimismo el equipo de trabajo </t>
    </r>
    <r>
      <rPr>
        <sz val="10"/>
        <color rgb="FFFF3300"/>
        <rFont val="Arial"/>
        <family val="2"/>
      </rPr>
      <t xml:space="preserve"> realiza</t>
    </r>
    <r>
      <rPr>
        <b/>
        <sz val="10"/>
        <color rgb="FFFF3300"/>
        <rFont val="Arial"/>
        <family val="2"/>
      </rPr>
      <t xml:space="preserve"> mensualmente </t>
    </r>
    <r>
      <rPr>
        <sz val="10"/>
        <rFont val="Arial"/>
        <family val="2"/>
      </rPr>
      <t>la atención a los requerimientos por parte de la mesa de ayuda, en el momento que los funcionarios lo soliciten</t>
    </r>
    <r>
      <rPr>
        <sz val="10"/>
        <color rgb="FF002060"/>
        <rFont val="Arial"/>
        <family val="2"/>
      </rPr>
      <t xml:space="preserve"> </t>
    </r>
    <r>
      <rPr>
        <b/>
        <sz val="10"/>
        <color rgb="FF002060"/>
        <rFont val="Arial"/>
        <family val="2"/>
      </rPr>
      <t>y Verifica</t>
    </r>
    <r>
      <rPr>
        <b/>
        <sz val="10"/>
        <color rgb="FF0070C0"/>
        <rFont val="Arial"/>
        <family val="2"/>
      </rPr>
      <t xml:space="preserve"> </t>
    </r>
    <r>
      <rPr>
        <sz val="10"/>
        <color theme="1"/>
        <rFont val="Arial"/>
        <family val="2"/>
      </rPr>
      <t>el cumplimiento de la  politica para el funcionamiento de equipos y accesorios perifericos frente al mantenimiento preventivo y a los requerimientos de la mesa de ayuda.</t>
    </r>
    <r>
      <rPr>
        <sz val="10"/>
        <color rgb="FFFF0000"/>
        <rFont val="Arial"/>
        <family val="2"/>
      </rPr>
      <t xml:space="preserve">
</t>
    </r>
    <r>
      <rPr>
        <b/>
        <sz val="10"/>
        <color rgb="FFC00000"/>
        <rFont val="Arial"/>
        <family val="2"/>
      </rPr>
      <t>Posibles Desviaciones:</t>
    </r>
    <r>
      <rPr>
        <sz val="10"/>
        <color theme="1"/>
        <rFont val="Arial"/>
        <family val="2"/>
      </rPr>
      <t>Cuando no se puede realizar el mantenimiento se debe reprogramar la actividad y comunicar oportunamente, la desviación presentada.</t>
    </r>
    <r>
      <rPr>
        <b/>
        <sz val="10"/>
        <color rgb="FF00B050"/>
        <rFont val="Arial"/>
        <family val="2"/>
      </rPr>
      <t xml:space="preserve">
</t>
    </r>
    <r>
      <rPr>
        <b/>
        <sz val="10"/>
        <color rgb="FFC00000"/>
        <rFont val="Arial"/>
        <family val="2"/>
      </rPr>
      <t xml:space="preserve">Evidencias: </t>
    </r>
    <r>
      <rPr>
        <sz val="10"/>
        <rFont val="Arial"/>
        <family val="2"/>
      </rPr>
      <t xml:space="preserve"> Cronograma de mantenimiento semestral, Informe de requerimientos mensual, informe de la gestión tecnológica, </t>
    </r>
    <r>
      <rPr>
        <sz val="10"/>
        <color rgb="FFFF0000"/>
        <rFont val="Arial"/>
        <family val="2"/>
      </rPr>
      <t>Stock de inventario actual.</t>
    </r>
    <r>
      <rPr>
        <sz val="10"/>
        <rFont val="Arial"/>
        <family val="2"/>
      </rPr>
      <t xml:space="preserve">
</t>
    </r>
    <r>
      <rPr>
        <b/>
        <sz val="10"/>
        <color rgb="FFFF0000"/>
        <rFont val="Arial"/>
        <family val="2"/>
      </rPr>
      <t>Controles: (1)</t>
    </r>
    <r>
      <rPr>
        <sz val="10"/>
        <color rgb="FFFF0000"/>
        <rFont val="Arial"/>
        <family val="2"/>
      </rPr>
      <t xml:space="preserve">
</t>
    </r>
    <r>
      <rPr>
        <b/>
        <sz val="10"/>
        <color theme="1"/>
        <rFont val="Arial"/>
        <family val="2"/>
      </rPr>
      <t>1. Verificar el cumplimiento del mantenimiento preventivo Vs Cronograma mantimiento planeado y realizar el informe mensual de la gestión tecnológica.</t>
    </r>
  </si>
  <si>
    <r>
      <rPr>
        <b/>
        <sz val="10"/>
        <color rgb="FFC00000"/>
        <rFont val="Arial"/>
        <family val="2"/>
      </rPr>
      <t xml:space="preserve">Descripción: </t>
    </r>
    <r>
      <rPr>
        <b/>
        <sz val="10"/>
        <color rgb="FF0070C0"/>
        <rFont val="Arial"/>
        <family val="2"/>
      </rPr>
      <t xml:space="preserve">Cada semestre </t>
    </r>
    <r>
      <rPr>
        <sz val="10"/>
        <color theme="1"/>
        <rFont val="Arial"/>
        <family val="2"/>
      </rPr>
      <t xml:space="preserve">el </t>
    </r>
    <r>
      <rPr>
        <b/>
        <i/>
        <sz val="10"/>
        <color theme="3" tint="-0.249977111117893"/>
        <rFont val="Arial"/>
        <family val="2"/>
      </rPr>
      <t xml:space="preserve">equipo de trabajo </t>
    </r>
    <r>
      <rPr>
        <sz val="10"/>
        <color theme="1"/>
        <rFont val="Arial"/>
        <family val="2"/>
      </rPr>
      <t xml:space="preserve">de tecnología </t>
    </r>
    <r>
      <rPr>
        <b/>
        <i/>
        <sz val="10"/>
        <color rgb="FF0070C0"/>
        <rFont val="Arial"/>
        <family val="2"/>
      </rPr>
      <t xml:space="preserve">Verifica </t>
    </r>
    <r>
      <rPr>
        <sz val="10"/>
        <color theme="1"/>
        <rFont val="Arial"/>
        <family val="2"/>
      </rPr>
      <t>que la herramienta de one-drive, se encuentre instalada en todos los equipos administrativos y se encuentre en funcionamiento.</t>
    </r>
    <r>
      <rPr>
        <b/>
        <sz val="10"/>
        <color rgb="FF002060"/>
        <rFont val="Arial"/>
        <family val="2"/>
      </rPr>
      <t xml:space="preserve">En el plan de mantenimiento preventivo y correctivo </t>
    </r>
    <r>
      <rPr>
        <sz val="10"/>
        <color theme="1"/>
        <rFont val="Arial"/>
        <family val="2"/>
      </rPr>
      <t xml:space="preserve">que se realiza a los equipos de cómputo , se </t>
    </r>
    <r>
      <rPr>
        <b/>
        <sz val="10"/>
        <color rgb="FFC00000"/>
        <rFont val="Arial"/>
        <family val="2"/>
      </rPr>
      <t xml:space="preserve">revisa que los procesos cuenten con copias de respaldo </t>
    </r>
    <r>
      <rPr>
        <sz val="10"/>
        <color theme="1"/>
        <rFont val="Arial"/>
        <family val="2"/>
      </rPr>
      <t>, ademas se atienden los requerimientos de revision de la herramienta , con el proposito de obtener  el optimo funcionamiento por parte de los funcionarios y contratistas,</t>
    </r>
    <r>
      <rPr>
        <sz val="10"/>
        <color rgb="FFFF3300"/>
        <rFont val="Arial"/>
        <family val="2"/>
      </rPr>
      <t xml:space="preserve"> </t>
    </r>
    <r>
      <rPr>
        <b/>
        <i/>
        <sz val="10"/>
        <color rgb="FFFF3300"/>
        <rFont val="Arial"/>
        <family val="2"/>
      </rPr>
      <t>y se convalida</t>
    </r>
    <r>
      <rPr>
        <b/>
        <sz val="10"/>
        <color rgb="FF00B050"/>
        <rFont val="Arial"/>
        <family val="2"/>
      </rPr>
      <t xml:space="preserve"> </t>
    </r>
    <r>
      <rPr>
        <sz val="10"/>
        <rFont val="Arial"/>
        <family val="2"/>
      </rPr>
      <t>q</t>
    </r>
    <r>
      <rPr>
        <sz val="10"/>
        <color theme="1"/>
        <rFont val="Arial"/>
        <family val="2"/>
      </rPr>
      <t xml:space="preserve">ue la instalación del  one-drive, se encuentre  registrada en el inventario.
</t>
    </r>
    <r>
      <rPr>
        <b/>
        <sz val="10"/>
        <color rgb="FFC00000"/>
        <rFont val="Arial"/>
        <family val="2"/>
      </rPr>
      <t xml:space="preserve">Posibles Desviaciones </t>
    </r>
    <r>
      <rPr>
        <sz val="10"/>
        <color theme="1"/>
        <rFont val="Arial"/>
        <family val="2"/>
      </rPr>
      <t>Cuando se encuentre que la herramienta del one-drive, no está instalada se realiza el reporte y se procede con la instalación.</t>
    </r>
    <r>
      <rPr>
        <b/>
        <sz val="10"/>
        <color rgb="FF002060"/>
        <rFont val="Arial"/>
        <family val="2"/>
      </rPr>
      <t xml:space="preserve">
</t>
    </r>
    <r>
      <rPr>
        <b/>
        <sz val="10"/>
        <color rgb="FFC00000"/>
        <rFont val="Arial"/>
        <family val="2"/>
      </rPr>
      <t xml:space="preserve">EVIDENCIA: </t>
    </r>
    <r>
      <rPr>
        <b/>
        <sz val="10"/>
        <color theme="1"/>
        <rFont val="Arial"/>
        <family val="2"/>
      </rPr>
      <t>Archivo de utilización de la herramienta en la plataforma OTRS, Pantallazo del informe de verificación.</t>
    </r>
    <r>
      <rPr>
        <sz val="10"/>
        <color theme="1"/>
        <rFont val="Arial"/>
        <family val="2"/>
      </rPr>
      <t xml:space="preserve">
</t>
    </r>
    <r>
      <rPr>
        <b/>
        <sz val="10"/>
        <color rgb="FFC00000"/>
        <rFont val="Arial"/>
        <family val="2"/>
      </rPr>
      <t xml:space="preserve">Controles: (1)
</t>
    </r>
    <r>
      <rPr>
        <sz val="10"/>
        <color theme="1"/>
        <rFont val="Arial"/>
        <family val="2"/>
      </rPr>
      <t xml:space="preserve">1. Realizar informe de utilización de la herramienta del One-Drive Vs el Plan de mantenimiento preventivo para corroborar que la herramienta esté instalada.
</t>
    </r>
    <r>
      <rPr>
        <b/>
        <sz val="10"/>
        <color rgb="FF002060"/>
        <rFont val="Arial"/>
        <family val="2"/>
      </rPr>
      <t xml:space="preserve"> </t>
    </r>
  </si>
  <si>
    <r>
      <rPr>
        <b/>
        <sz val="10"/>
        <color rgb="FFC00000"/>
        <rFont val="Arial"/>
        <family val="2"/>
      </rPr>
      <t xml:space="preserve">Descripción: </t>
    </r>
    <r>
      <rPr>
        <sz val="10"/>
        <rFont val="Arial"/>
        <family val="2"/>
      </rPr>
      <t>De manera</t>
    </r>
    <r>
      <rPr>
        <b/>
        <sz val="10"/>
        <color rgb="FF002060"/>
        <rFont val="Arial"/>
        <family val="2"/>
      </rPr>
      <t xml:space="preserve"> permanente</t>
    </r>
    <r>
      <rPr>
        <sz val="10"/>
        <color rgb="FF002060"/>
        <rFont val="Arial"/>
        <family val="2"/>
      </rPr>
      <t xml:space="preserve"> </t>
    </r>
    <r>
      <rPr>
        <b/>
        <sz val="10"/>
        <color rgb="FF002060"/>
        <rFont val="Arial"/>
        <family val="2"/>
      </rPr>
      <t>el Técnico Administrativo de Gestión Documental con el apoyo del Técnico y Administrativo a la Unidad de Correspondencia</t>
    </r>
    <r>
      <rPr>
        <b/>
        <sz val="10"/>
        <color rgb="FFFF0000"/>
        <rFont val="Arial"/>
        <family val="2"/>
      </rPr>
      <t xml:space="preserve"> </t>
    </r>
    <r>
      <rPr>
        <b/>
        <sz val="10"/>
        <color theme="9" tint="-0.249977111117893"/>
        <rFont val="Arial"/>
        <family val="2"/>
      </rPr>
      <t xml:space="preserve"> Verifican</t>
    </r>
    <r>
      <rPr>
        <sz val="10"/>
        <rFont val="Arial"/>
        <family val="2"/>
      </rPr>
      <t xml:space="preserve"> los archivos y las  bases de datos, en las cuales se  registran y custodian  las comunicaciones  oficiales  que ingresan, salen o se generan interna y externamente en la entidad, </t>
    </r>
    <r>
      <rPr>
        <sz val="10"/>
        <color rgb="FFFF0000"/>
        <rFont val="Arial"/>
        <family val="2"/>
      </rPr>
      <t xml:space="preserve"> a traves de  la Unidad de Correspondencia  </t>
    </r>
    <r>
      <rPr>
        <b/>
        <sz val="10"/>
        <color rgb="FF005A9E"/>
        <rFont val="Arial"/>
        <family val="2"/>
      </rPr>
      <t>y se comparan</t>
    </r>
    <r>
      <rPr>
        <sz val="10"/>
        <rFont val="Arial"/>
        <family val="2"/>
      </rPr>
      <t xml:space="preserve"> en</t>
    </r>
    <r>
      <rPr>
        <b/>
        <i/>
        <sz val="10"/>
        <color rgb="FF005A9E"/>
        <rFont val="Arial"/>
        <family val="2"/>
      </rPr>
      <t xml:space="preserve"> las transferencias</t>
    </r>
    <r>
      <rPr>
        <sz val="10"/>
        <color rgb="FF005A9E"/>
        <rFont val="Arial"/>
        <family val="2"/>
      </rPr>
      <t xml:space="preserve"> </t>
    </r>
    <r>
      <rPr>
        <sz val="10"/>
        <rFont val="Arial"/>
        <family val="2"/>
      </rPr>
      <t xml:space="preserve">documentales  que realiza los archivos de gestión  y que debe conservarse en el archivo central e histórico de la entidad.
</t>
    </r>
    <r>
      <rPr>
        <b/>
        <sz val="10"/>
        <color rgb="FFC00000"/>
        <rFont val="Arial"/>
        <family val="2"/>
      </rPr>
      <t>Posibles Desviaciones:</t>
    </r>
    <r>
      <rPr>
        <b/>
        <i/>
        <sz val="10"/>
        <color rgb="FFC00000"/>
        <rFont val="Arial"/>
        <family val="2"/>
      </rPr>
      <t xml:space="preserve"> </t>
    </r>
    <r>
      <rPr>
        <sz val="10"/>
        <color theme="1"/>
        <rFont val="Arial"/>
        <family val="2"/>
      </rPr>
      <t>En caso de encontrar información faltante,  se solicita interna o externamente el suministro de la información para evitar pérdida de documentos.</t>
    </r>
    <r>
      <rPr>
        <sz val="10"/>
        <rFont val="Arial"/>
        <family val="2"/>
      </rPr>
      <t xml:space="preserve">
</t>
    </r>
    <r>
      <rPr>
        <b/>
        <sz val="10"/>
        <color rgb="FFC00000"/>
        <rFont val="Arial"/>
        <family val="2"/>
      </rPr>
      <t>EVIDENCIAS</t>
    </r>
    <r>
      <rPr>
        <sz val="10"/>
        <color rgb="FFC00000"/>
        <rFont val="Arial"/>
        <family val="2"/>
      </rPr>
      <t>:</t>
    </r>
    <r>
      <rPr>
        <b/>
        <i/>
        <sz val="10"/>
        <color rgb="FF0070C0"/>
        <rFont val="Arial"/>
        <family val="2"/>
      </rPr>
      <t xml:space="preserve"> </t>
    </r>
    <r>
      <rPr>
        <sz val="10"/>
        <color theme="1"/>
        <rFont val="Arial"/>
        <family val="2"/>
      </rPr>
      <t xml:space="preserve">Base de datos de ingreso y salida de documentos, Transferencia documentales recibidas en el periodo a evaluar.
</t>
    </r>
    <r>
      <rPr>
        <b/>
        <sz val="10"/>
        <color rgb="FFC00000"/>
        <rFont val="Arial"/>
        <family val="2"/>
      </rPr>
      <t xml:space="preserve">Controles: (2)
</t>
    </r>
    <r>
      <rPr>
        <sz val="10"/>
        <color theme="1"/>
        <rFont val="Arial"/>
        <family val="2"/>
      </rPr>
      <t>1.Verificar de manera permanente los archivos y bases de datos donde se registran las comunicaciones oficiales.
2.Verificar las transferencias documentales donde reposan los archivos de gestión de cada una de las unidades administrativas.</t>
    </r>
    <r>
      <rPr>
        <sz val="10"/>
        <rFont val="Arial"/>
        <family val="2"/>
      </rPr>
      <t xml:space="preserve">
</t>
    </r>
  </si>
  <si>
    <t xml:space="preserve">La interacción indebida con terceros, afinidades políticas, afinidades familiares, o la extralimitación de funciones, puede ocasionar riesgos de corrupción en el trámite de recepción y registro de la información. </t>
  </si>
  <si>
    <t xml:space="preserve">Falta de una persona para dar continuidad a la actualización de la hoja de control de documentos en las historias laborales
Falta aplicación de políticas claras para mantener actualizada la información laboral.
</t>
  </si>
  <si>
    <t>Posibilidad de una afectación de la imagen institucional por hallazgos de los entes de control  debido a adquisición de la información, eventos o actividades fuera de los tiempos establecidos.</t>
  </si>
  <si>
    <t>Posibilidad de afectaciónn económica y reputacional, por hallazgos de los entes de control y demandas judiciales debido a  incumplimiento de la normatividad archivística para garantizar el trámite y custodia de los documentos.</t>
  </si>
  <si>
    <t>Instalaciones tecnologicas  sin el debido acompañamiento profesional e implementación de políticas de seguridad digital inadecuadas que  pueden llegar a colapsar nuestra sistema de información, generando amenazas y vulnerabilidades y  perdida de información.</t>
  </si>
  <si>
    <t>Falta de aplicación de políticas de seguridad digital.
Ausencia de políticas de control de acceso.
Falta de parametrización del software
Multiples permisos de administrador en los ordenadores de la entidad
Ignorar las actualizaciones de seguridad que precisa el ordenador, y por tanto quedar expuesto al ataque de virus, con el consecuente riesgo que alguno de ellos permita acceder a información confidencial, o hasta el control del ordenador de la entidad
Falta de respaldo de la información para la recuperación de la información
Mal uso de contraseñas y permisos, utilizar contraseñas bien estructuras que sean faciles de hackear</t>
  </si>
  <si>
    <t>Generación de información que no dan cuenta de la realidad documental.
Incumplimiento en la calidad y oportunidad de la información.
Pérdida de la información relevante de la entidad.
Demora en los tiempos de respuestas a requerimeintos de información</t>
  </si>
  <si>
    <r>
      <rPr>
        <b/>
        <sz val="12"/>
        <color theme="1"/>
        <rFont val="Arial"/>
        <family val="2"/>
      </rPr>
      <t>Gestionar las actividades de talento Humano que permitan contar con personal competente y motivado en la BPP</t>
    </r>
    <r>
      <rPr>
        <sz val="12"/>
        <color theme="1"/>
        <rFont val="Arial"/>
        <family val="2"/>
      </rPr>
      <t xml:space="preserve">, a través de planes y acciones que garanticen un desarrollo integral del personal, para </t>
    </r>
    <r>
      <rPr>
        <b/>
        <sz val="12"/>
        <color theme="1"/>
        <rFont val="Arial"/>
        <family val="2"/>
      </rPr>
      <t xml:space="preserve">asegurar el cumplimiento de normas legales y las competencias requeridas para la prestación del servicio </t>
    </r>
    <r>
      <rPr>
        <sz val="12"/>
        <color theme="1"/>
        <rFont val="Arial"/>
        <family val="2"/>
      </rPr>
      <t xml:space="preserve">generando niveles de productividad, </t>
    </r>
    <r>
      <rPr>
        <b/>
        <sz val="12"/>
        <color theme="1"/>
        <rFont val="Arial"/>
        <family val="2"/>
      </rPr>
      <t>Salud y Seguridad en el Trabajo que posibiliten el cumplimiento de los objetivos estrategicos</t>
    </r>
  </si>
  <si>
    <r>
      <rPr>
        <b/>
        <sz val="12"/>
        <color rgb="FFC00000"/>
        <rFont val="Arial"/>
        <family val="2"/>
      </rPr>
      <t>Descripción</t>
    </r>
    <r>
      <rPr>
        <b/>
        <sz val="12"/>
        <color theme="1"/>
        <rFont val="Arial"/>
        <family val="2"/>
      </rPr>
      <t xml:space="preserve">:El Contratista de apoyo </t>
    </r>
    <r>
      <rPr>
        <sz val="12"/>
        <color theme="1"/>
        <rFont val="Arial"/>
        <family val="2"/>
      </rPr>
      <t>del SG-SST</t>
    </r>
    <r>
      <rPr>
        <b/>
        <sz val="12"/>
        <color theme="1"/>
        <rFont val="Arial"/>
        <family val="2"/>
      </rPr>
      <t>, verifica mensualmente</t>
    </r>
    <r>
      <rPr>
        <sz val="12"/>
        <color theme="1"/>
        <rFont val="Arial"/>
        <family val="2"/>
      </rPr>
      <t xml:space="preserve"> el cumplimiento del protocolo de bioseguridad cotejando las evidencias  de los registros de las planillas de ingreso y egreso y la entrega oportuna de los elementos de protección, asi mismo realiza seguimiento a la encuesta de síntomas y define el personal vulnerable que no es apto para asistir presencialmente a la entidad. Para garantizar  la aplicación del protocolo, realiza formación y refuerza capacitación  en el diligenciamiento de planillas, dotación de elementos en baños y espacios de la BPP.
El comité de COPASST, en el</t>
    </r>
    <r>
      <rPr>
        <b/>
        <sz val="12"/>
        <color theme="1"/>
        <rFont val="Arial"/>
        <family val="2"/>
      </rPr>
      <t xml:space="preserve"> </t>
    </r>
    <r>
      <rPr>
        <sz val="12"/>
        <color theme="1"/>
        <rFont val="Arial"/>
        <family val="2"/>
      </rPr>
      <t xml:space="preserve">cumplimientoo de los objetivos propuestos, verifica el diligencimaiento de planillas, asepxia y desinfección de manos y de áreas locativas, entrega de elementos de protección personal e insumos para desinfección y compara su cumplimiento con lo establecido en el protocolo de bioseguridad.
</t>
    </r>
    <r>
      <rPr>
        <b/>
        <sz val="12"/>
        <color rgb="FFC00000"/>
        <rFont val="Arial"/>
        <family val="2"/>
      </rPr>
      <t>Desviaciones</t>
    </r>
    <r>
      <rPr>
        <b/>
        <sz val="12"/>
        <rFont val="Arial"/>
        <family val="2"/>
      </rPr>
      <t>:</t>
    </r>
    <r>
      <rPr>
        <sz val="12"/>
        <rFont val="Arial"/>
        <family val="2"/>
      </rPr>
      <t>Si se presenta incumplimiento del protocolo  se hace el análisis de l situación , se realiza contacto con los entes de control segun el evento (ARL, Seccional de salud), y se define plan de acción de acuerdo aL  caso.</t>
    </r>
    <r>
      <rPr>
        <sz val="12"/>
        <color theme="1"/>
        <rFont val="Arial"/>
        <family val="2"/>
      </rPr>
      <t xml:space="preserve">
</t>
    </r>
    <r>
      <rPr>
        <b/>
        <sz val="12"/>
        <color rgb="FFC00000"/>
        <rFont val="Arial"/>
        <family val="2"/>
      </rPr>
      <t xml:space="preserve">Evidencias: </t>
    </r>
    <r>
      <rPr>
        <sz val="12"/>
        <color theme="1"/>
        <rFont val="Arial"/>
        <family val="2"/>
      </rPr>
      <t xml:space="preserve">Planillas de seguimiento ingreso y egreso, planilla entrega de elementos de protección,  Análisis de encuesta de síntomas, , estadísticas de seguimiento.
</t>
    </r>
    <r>
      <rPr>
        <b/>
        <sz val="12"/>
        <color rgb="FFC00000"/>
        <rFont val="Arial"/>
        <family val="2"/>
      </rPr>
      <t>Controles:
*</t>
    </r>
    <r>
      <rPr>
        <b/>
        <sz val="12"/>
        <color theme="1"/>
        <rFont val="Arial"/>
        <family val="2"/>
      </rPr>
      <t xml:space="preserve">Validar, </t>
    </r>
    <r>
      <rPr>
        <sz val="12"/>
        <color theme="1"/>
        <rFont val="Arial"/>
        <family val="2"/>
      </rPr>
      <t>el registro de entega de elementos de protección Vs Solicitud de elementos.
*</t>
    </r>
    <r>
      <rPr>
        <b/>
        <sz val="12"/>
        <color theme="1"/>
        <rFont val="Arial"/>
        <family val="2"/>
      </rPr>
      <t>Verificar</t>
    </r>
    <r>
      <rPr>
        <sz val="12"/>
        <color theme="1"/>
        <rFont val="Arial"/>
        <family val="2"/>
      </rPr>
      <t>, el diligenciamiento de planillas de ingreso y egreso del personal  Vs formación y capacitación realizada.
*</t>
    </r>
    <r>
      <rPr>
        <b/>
        <sz val="12"/>
        <color theme="1"/>
        <rFont val="Arial"/>
        <family val="2"/>
      </rPr>
      <t xml:space="preserve">Revisar, </t>
    </r>
    <r>
      <rPr>
        <sz val="12"/>
        <color theme="1"/>
        <rFont val="Arial"/>
        <family val="2"/>
      </rPr>
      <t xml:space="preserve">el diligenciamiento de la encuesta de síntomas Vs Protocolo de bioseguridad.
</t>
    </r>
  </si>
  <si>
    <r>
      <t xml:space="preserve">Acompañar el </t>
    </r>
    <r>
      <rPr>
        <b/>
        <sz val="10"/>
        <rFont val="Arial"/>
        <family val="2"/>
      </rPr>
      <t xml:space="preserve">fortalecimiento y difusión  de la plataforma estratégica </t>
    </r>
    <r>
      <rPr>
        <sz val="10"/>
        <rFont val="Arial"/>
        <family val="2"/>
      </rPr>
      <t>de la biblioteca y sus filiales, mediante el diseño y desarrollo de acciones de comunicación que posibiliten el posicionamiento  de la bpp  en la ciudad y la región.</t>
    </r>
  </si>
  <si>
    <r>
      <rPr>
        <b/>
        <sz val="10"/>
        <color rgb="FFC00000"/>
        <rFont val="Arial"/>
        <family val="2"/>
      </rPr>
      <t xml:space="preserve">Descripción: </t>
    </r>
    <r>
      <rPr>
        <b/>
        <sz val="10"/>
        <color rgb="FF002060"/>
        <rFont val="Arial"/>
        <family val="2"/>
      </rPr>
      <t>El líder de Gestión de Comunicaciones</t>
    </r>
    <r>
      <rPr>
        <sz val="10"/>
        <color rgb="FF002060"/>
        <rFont val="Arial"/>
        <family val="2"/>
      </rPr>
      <t xml:space="preserve"> </t>
    </r>
    <r>
      <rPr>
        <sz val="10"/>
        <color theme="1"/>
        <rFont val="Arial"/>
        <family val="2"/>
      </rPr>
      <t xml:space="preserve">revisa </t>
    </r>
    <r>
      <rPr>
        <b/>
        <sz val="10"/>
        <color theme="9" tint="-0.249977111117893"/>
        <rFont val="Arial"/>
        <family val="2"/>
      </rPr>
      <t xml:space="preserve">trimestralmente </t>
    </r>
    <r>
      <rPr>
        <sz val="10"/>
        <color theme="1"/>
        <rFont val="Arial"/>
        <family val="2"/>
      </rPr>
      <t xml:space="preserve">la aplicación estricta que rige todo lo relacionado con los temas de gobierno en línea  y </t>
    </r>
    <r>
      <rPr>
        <b/>
        <sz val="10"/>
        <color rgb="FF0070C0"/>
        <rFont val="Arial"/>
        <family val="2"/>
      </rPr>
      <t>verifica la actualización del sitio web, con  los lineamientos que establece el GEL.</t>
    </r>
    <r>
      <rPr>
        <sz val="10"/>
        <color theme="1"/>
        <rFont val="Arial"/>
        <family val="2"/>
      </rPr>
      <t xml:space="preserve">  
</t>
    </r>
    <r>
      <rPr>
        <b/>
        <i/>
        <sz val="10"/>
        <color rgb="FFC00000"/>
        <rFont val="Arial"/>
        <family val="2"/>
      </rPr>
      <t xml:space="preserve">Posibles Desviaciones: </t>
    </r>
    <r>
      <rPr>
        <sz val="10"/>
        <color theme="1"/>
        <rFont val="Arial"/>
        <family val="2"/>
      </rPr>
      <t xml:space="preserve">En caso de encontrar información desactualizada, comunica al comité de evaluación y desempeño y a web master para ajustarse a los lineamientos del GEL
</t>
    </r>
    <r>
      <rPr>
        <b/>
        <sz val="10"/>
        <color rgb="FFC00000"/>
        <rFont val="Arial"/>
        <family val="2"/>
      </rPr>
      <t>Evidencias:</t>
    </r>
    <r>
      <rPr>
        <b/>
        <sz val="10"/>
        <color theme="1"/>
        <rFont val="Arial"/>
        <family val="2"/>
      </rPr>
      <t xml:space="preserve"> </t>
    </r>
    <r>
      <rPr>
        <b/>
        <i/>
        <sz val="10"/>
        <color rgb="FF002060"/>
        <rFont val="Arial"/>
        <family val="2"/>
      </rPr>
      <t xml:space="preserve">Correo electrónico, reporte actualización sitio web.
</t>
    </r>
    <r>
      <rPr>
        <b/>
        <i/>
        <sz val="10"/>
        <color rgb="FFC00000"/>
        <rFont val="Arial"/>
        <family val="2"/>
      </rPr>
      <t xml:space="preserve">Control: (1)
</t>
    </r>
    <r>
      <rPr>
        <b/>
        <i/>
        <sz val="10"/>
        <color theme="1"/>
        <rFont val="Arial"/>
        <family val="2"/>
      </rPr>
      <t xml:space="preserve">Cumplir los lineamientos establecidos por el GEL.
</t>
    </r>
    <r>
      <rPr>
        <b/>
        <i/>
        <sz val="10"/>
        <color rgb="FFFF0000"/>
        <rFont val="Arial"/>
        <family val="2"/>
      </rPr>
      <t>Revisión de los comunicados externos junto con las dependencias involucradas previa divulgación</t>
    </r>
  </si>
  <si>
    <r>
      <rPr>
        <b/>
        <sz val="10"/>
        <color theme="1"/>
        <rFont val="Arial"/>
        <family val="2"/>
      </rPr>
      <t>Enlace roto</t>
    </r>
    <r>
      <rPr>
        <sz val="10"/>
        <color theme="1"/>
        <rFont val="Arial"/>
        <family val="2"/>
      </rPr>
      <t xml:space="preserve">: No permite acceder a la información requerida y nos lleva a otro enlace.
</t>
    </r>
    <r>
      <rPr>
        <b/>
        <sz val="10"/>
        <color theme="1"/>
        <rFont val="Arial"/>
        <family val="2"/>
      </rPr>
      <t>Modificación de la ruta de enlace:</t>
    </r>
    <r>
      <rPr>
        <sz val="10"/>
        <color theme="1"/>
        <rFont val="Arial"/>
        <family val="2"/>
      </rPr>
      <t xml:space="preserve"> Información que se encontraba publicada en un enlace y cambia de ubicación por solicitud de un ente de control externo.</t>
    </r>
    <r>
      <rPr>
        <sz val="10"/>
        <color rgb="FFFF0000"/>
        <rFont val="Arial"/>
        <family val="2"/>
      </rPr>
      <t xml:space="preserve">
</t>
    </r>
    <r>
      <rPr>
        <b/>
        <sz val="10"/>
        <color theme="1"/>
        <rFont val="Arial"/>
        <family val="2"/>
      </rPr>
      <t xml:space="preserve">Falta de aplicación de protocolos de seguridad </t>
    </r>
    <r>
      <rPr>
        <sz val="10"/>
        <color theme="1"/>
        <rFont val="Arial"/>
        <family val="2"/>
      </rPr>
      <t xml:space="preserve">para prevenir los ataques por parte de hackers.
</t>
    </r>
    <r>
      <rPr>
        <b/>
        <sz val="10"/>
        <color theme="1"/>
        <rFont val="Arial"/>
        <family val="2"/>
      </rPr>
      <t>-Utilización indebida  de Software desactualizados</t>
    </r>
    <r>
      <rPr>
        <sz val="10"/>
        <color theme="1"/>
        <rFont val="Arial"/>
        <family val="2"/>
      </rPr>
      <t xml:space="preserve"> Esto puede ocurrir cuando por ejemplo actualizamos nosotros mismos nuestras páginas web y agregamos plugins sin verificar su procedencia.</t>
    </r>
  </si>
  <si>
    <r>
      <t xml:space="preserve">El riesgo de una página web siempre va a existir lo que se puede hacer es minimizarlo a través del desarrollo de tareas que requieren un poco de dedicación y trabajo.
</t>
    </r>
    <r>
      <rPr>
        <b/>
        <sz val="10"/>
        <color rgb="FFFF0000"/>
        <rFont val="Arial"/>
        <family val="2"/>
      </rPr>
      <t>Descripción:</t>
    </r>
    <r>
      <rPr>
        <b/>
        <sz val="10"/>
        <color rgb="FF002060"/>
        <rFont val="Arial"/>
        <family val="2"/>
      </rPr>
      <t xml:space="preserve"> El web máster de la BPP</t>
    </r>
    <r>
      <rPr>
        <sz val="10"/>
        <color rgb="FF000000"/>
        <rFont val="Arial"/>
        <family val="2"/>
      </rPr>
      <t xml:space="preserve"> lidera el proceso del sitio web de la institucion, grantizando el buen servicio de la plataforma.</t>
    </r>
    <r>
      <rPr>
        <b/>
        <sz val="10"/>
        <color theme="9" tint="-0.249977111117893"/>
        <rFont val="Arial"/>
        <family val="2"/>
      </rPr>
      <t xml:space="preserve"> El contratsita prestador del servicio de alojamientos dedicado</t>
    </r>
    <r>
      <rPr>
        <b/>
        <sz val="10"/>
        <color rgb="FF002060"/>
        <rFont val="Arial"/>
        <family val="2"/>
      </rPr>
      <t xml:space="preserve">,  verifica </t>
    </r>
    <r>
      <rPr>
        <sz val="10"/>
        <color theme="1"/>
        <rFont val="Arial"/>
        <family val="2"/>
      </rPr>
      <t>a través de las siguientes herramientas</t>
    </r>
    <r>
      <rPr>
        <b/>
        <sz val="10"/>
        <color rgb="FF002060"/>
        <rFont val="Arial"/>
        <family val="2"/>
      </rPr>
      <t>,</t>
    </r>
    <r>
      <rPr>
        <sz val="10"/>
        <color theme="1"/>
        <rFont val="Arial"/>
        <family val="2"/>
      </rPr>
      <t>para garantizar que la información se encuentre disponible y alojada correctamente</t>
    </r>
    <r>
      <rPr>
        <b/>
        <sz val="10"/>
        <color rgb="FF002060"/>
        <rFont val="Arial"/>
        <family val="2"/>
      </rPr>
      <t>:</t>
    </r>
    <r>
      <rPr>
        <sz val="10"/>
        <color rgb="FF002060"/>
        <rFont val="Arial"/>
        <family val="2"/>
      </rPr>
      <t xml:space="preserve"> Controles de acceso para salvaguardar los archivos de información , matriz de acceso a los serviodres, procedimientos de control de acceso, manual de normas de seguridad de la inforamción,política de  bakcups, plan de migración de la información cuando aplique, Plan de Contingencia, documento de arquitectura tolerante a fallos.</t>
    </r>
    <r>
      <rPr>
        <b/>
        <sz val="10"/>
        <color rgb="FF002060"/>
        <rFont val="Arial"/>
        <family val="2"/>
      </rPr>
      <t xml:space="preserve">
</t>
    </r>
    <r>
      <rPr>
        <b/>
        <sz val="10"/>
        <color rgb="FFC00000"/>
        <rFont val="Arial"/>
        <family val="2"/>
      </rPr>
      <t>Posibles desviaciones</t>
    </r>
    <r>
      <rPr>
        <sz val="10"/>
        <color rgb="FF000000"/>
        <rFont val="Arial"/>
        <family val="2"/>
      </rPr>
      <t xml:space="preserve">:En caso de presentarse una inconsistencia en la publicación de información en el sitio web, el webmáster, de la BPP, comunica de manera oportuna la eventualidad presentada al personal involucrado.
</t>
    </r>
    <r>
      <rPr>
        <b/>
        <sz val="10"/>
        <color rgb="FFC00000"/>
        <rFont val="Arial"/>
        <family val="2"/>
      </rPr>
      <t>EVIDENCIAS:</t>
    </r>
    <r>
      <rPr>
        <sz val="10"/>
        <color rgb="FF000000"/>
        <rFont val="Arial"/>
        <family val="2"/>
      </rPr>
      <t xml:space="preserve"> </t>
    </r>
    <r>
      <rPr>
        <b/>
        <sz val="10"/>
        <color rgb="FF000000"/>
        <rFont val="Arial"/>
        <family val="2"/>
      </rPr>
      <t xml:space="preserve"> Controles de acceso para salvaguardar los archivos de información , matriz de acceso a los serviodres, procedimientos de control de acceso, manual de normas de seguridad de la inforamción,política de  bakcups, plan de migración de la información cuando aplique, Plan de Contingencia, documento de arquitectura tolerante a fallos.</t>
    </r>
    <r>
      <rPr>
        <sz val="10"/>
        <color rgb="FFFF0000"/>
        <rFont val="Arial"/>
        <family val="2"/>
      </rPr>
      <t xml:space="preserve">
</t>
    </r>
  </si>
  <si>
    <r>
      <rPr>
        <b/>
        <sz val="10"/>
        <color rgb="FFC00000"/>
        <rFont val="Arial"/>
        <family val="2"/>
      </rPr>
      <t>El  supervisor y/o interventor delegado</t>
    </r>
    <r>
      <rPr>
        <b/>
        <sz val="10"/>
        <color rgb="FF002060"/>
        <rFont val="Arial"/>
        <family val="2"/>
      </rPr>
      <t>,</t>
    </r>
    <r>
      <rPr>
        <sz val="10"/>
        <color rgb="FF002060"/>
        <rFont val="Arial"/>
        <family val="2"/>
      </rPr>
      <t xml:space="preserve"> </t>
    </r>
    <r>
      <rPr>
        <b/>
        <sz val="10"/>
        <color rgb="FF002060"/>
        <rFont val="Arial"/>
        <family val="2"/>
      </rPr>
      <t xml:space="preserve">verifica </t>
    </r>
    <r>
      <rPr>
        <sz val="10"/>
        <color theme="1"/>
        <rFont val="Arial"/>
        <family val="2"/>
      </rPr>
      <t xml:space="preserve">de manera </t>
    </r>
    <r>
      <rPr>
        <b/>
        <sz val="10"/>
        <color theme="9" tint="-0.249977111117893"/>
        <rFont val="Arial"/>
        <family val="2"/>
      </rPr>
      <t>permanente,</t>
    </r>
    <r>
      <rPr>
        <sz val="10"/>
        <color theme="1"/>
        <rFont val="Arial"/>
        <family val="2"/>
      </rPr>
      <t xml:space="preserve"> que la ejecución referida en los informes que presenta el contratista, corresponda con las obligaciones contractuales de acuerdo a los conocimientos técnicos y procedimentales, generando alertas a través de comunicados internos y externos. </t>
    </r>
    <r>
      <rPr>
        <b/>
        <sz val="10"/>
        <color rgb="FFC00000"/>
        <rFont val="Arial"/>
        <family val="2"/>
      </rPr>
      <t>Desviación</t>
    </r>
    <r>
      <rPr>
        <sz val="10"/>
        <color rgb="FFC00000"/>
        <rFont val="Arial"/>
        <family val="2"/>
      </rPr>
      <t xml:space="preserve">: </t>
    </r>
    <r>
      <rPr>
        <sz val="10"/>
        <color theme="1"/>
        <rFont val="Arial"/>
        <family val="2"/>
      </rPr>
      <t xml:space="preserve">En caso de presentarse un posible incumplimiento  se da inicio al proceso sancionatorio con las implicaciones que este conlleve.
</t>
    </r>
    <r>
      <rPr>
        <b/>
        <sz val="10"/>
        <color rgb="FFC00000"/>
        <rFont val="Arial"/>
        <family val="2"/>
      </rPr>
      <t xml:space="preserve">Evidencias:  </t>
    </r>
    <r>
      <rPr>
        <sz val="10"/>
        <color theme="1"/>
        <rFont val="Arial"/>
        <family val="2"/>
      </rPr>
      <t>Reporte de seguimiento contemplado en la sabana de contratación, Informe de Supervisión, comunicación   a jurídica para establecesr si es necesario iniciar el poroceso.</t>
    </r>
  </si>
  <si>
    <r>
      <rPr>
        <b/>
        <sz val="10"/>
        <color theme="1"/>
        <rFont val="Arial"/>
        <family val="2"/>
      </rPr>
      <t>Para la etapa contractual</t>
    </r>
    <r>
      <rPr>
        <sz val="10"/>
        <color theme="1"/>
        <rFont val="Arial"/>
        <family val="2"/>
      </rPr>
      <t>,</t>
    </r>
    <r>
      <rPr>
        <b/>
        <sz val="10"/>
        <color rgb="FFC00000"/>
        <rFont val="Arial"/>
        <family val="2"/>
      </rPr>
      <t xml:space="preserve"> el líder del proceso</t>
    </r>
    <r>
      <rPr>
        <b/>
        <sz val="10"/>
        <color rgb="FF002060"/>
        <rFont val="Arial"/>
        <family val="2"/>
      </rPr>
      <t xml:space="preserve"> verifica </t>
    </r>
    <r>
      <rPr>
        <sz val="10"/>
        <color theme="1"/>
        <rFont val="Arial"/>
        <family val="2"/>
      </rPr>
      <t>en el sistema de información de contratación la información registrada por el profesional asignado y aprueba el proceso para firma del ordenador del gasto (Direccion administrativa). En el sistema de información queda el registro correspondiente,</t>
    </r>
    <r>
      <rPr>
        <b/>
        <sz val="10"/>
        <color rgb="FFC00000"/>
        <rFont val="Arial"/>
        <family val="2"/>
      </rPr>
      <t xml:space="preserve"> Desviación</t>
    </r>
    <r>
      <rPr>
        <sz val="10"/>
        <color theme="1"/>
        <rFont val="Arial"/>
        <family val="2"/>
      </rPr>
      <t xml:space="preserve">:en caso de encontrar inconsistencias, devuelve el proceso al profesional de contratos asignado.
</t>
    </r>
    <r>
      <rPr>
        <b/>
        <sz val="10"/>
        <color rgb="FFC00000"/>
        <rFont val="Arial"/>
        <family val="2"/>
      </rPr>
      <t>Evidencias:</t>
    </r>
    <r>
      <rPr>
        <sz val="10"/>
        <color theme="1"/>
        <rFont val="Arial"/>
        <family val="2"/>
      </rPr>
      <t xml:space="preserve"> Sistema de información del periodo referenciado.</t>
    </r>
  </si>
  <si>
    <r>
      <rPr>
        <b/>
        <sz val="10"/>
        <color rgb="FFC00000"/>
        <rFont val="Arial"/>
        <family val="2"/>
      </rPr>
      <t>Descripción:</t>
    </r>
    <r>
      <rPr>
        <sz val="10"/>
        <rFont val="Arial"/>
        <family val="2"/>
      </rPr>
      <t xml:space="preserve"> </t>
    </r>
    <r>
      <rPr>
        <b/>
        <sz val="10"/>
        <color rgb="FF002060"/>
        <rFont val="Arial"/>
        <family val="2"/>
      </rPr>
      <t>el Técnico Administrativo de Gestión Documental</t>
    </r>
    <r>
      <rPr>
        <sz val="10"/>
        <rFont val="Arial"/>
        <family val="2"/>
      </rPr>
      <t xml:space="preserve">, </t>
    </r>
    <r>
      <rPr>
        <b/>
        <sz val="10"/>
        <color rgb="FFFF3300"/>
        <rFont val="Arial"/>
        <family val="2"/>
      </rPr>
      <t>Verifica</t>
    </r>
    <r>
      <rPr>
        <sz val="10"/>
        <rFont val="Arial"/>
        <family val="2"/>
      </rPr>
      <t xml:space="preserve"> que los funcionarios a cargo, realicen aplicación estricta de la norma que rige el código único disciplinario, el código penal  y  el código contencioso administrativo y den cumplimiento a lo establecido en el código de ética archivístico.
</t>
    </r>
    <r>
      <rPr>
        <b/>
        <sz val="10"/>
        <color rgb="FFC00000"/>
        <rFont val="Arial"/>
        <family val="2"/>
      </rPr>
      <t xml:space="preserve">Controles: (2)
</t>
    </r>
    <r>
      <rPr>
        <sz val="10"/>
        <color theme="1"/>
        <rFont val="Arial"/>
        <family val="2"/>
      </rPr>
      <t>1.Validar el cumplimiento del código de ética archivística de funcionarios y contratistas a cargo.
2.Verificar el cumplimiento normativo del código único disciplinario.</t>
    </r>
  </si>
  <si>
    <r>
      <rPr>
        <b/>
        <sz val="10"/>
        <color rgb="FFFF0000"/>
        <rFont val="Arial"/>
        <family val="2"/>
      </rPr>
      <t>RIESGO</t>
    </r>
    <r>
      <rPr>
        <b/>
        <sz val="10"/>
        <color rgb="FF002060"/>
        <rFont val="Arial"/>
        <family val="2"/>
      </rPr>
      <t>: "Inoportunidad en la actualización de  inventarios de los bienes devolutivos asignados a los  responsables de los procesos".</t>
    </r>
    <r>
      <rPr>
        <b/>
        <sz val="10"/>
        <color rgb="FFC00000"/>
        <rFont val="Arial"/>
        <family val="2"/>
      </rPr>
      <t xml:space="preserve">
Descripción</t>
    </r>
    <r>
      <rPr>
        <b/>
        <sz val="10"/>
        <color theme="4"/>
        <rFont val="Arial"/>
        <family val="2"/>
      </rPr>
      <t>:El auxiliar administrativo de recursos físicos</t>
    </r>
    <r>
      <rPr>
        <b/>
        <sz val="10"/>
        <color rgb="FFFF0000"/>
        <rFont val="Arial"/>
        <family val="2"/>
      </rPr>
      <t xml:space="preserve"> verifica</t>
    </r>
    <r>
      <rPr>
        <b/>
        <sz val="10"/>
        <color rgb="FF00B050"/>
        <rFont val="Arial"/>
        <family val="2"/>
      </rPr>
      <t xml:space="preserve"> semestralmente,</t>
    </r>
    <r>
      <rPr>
        <sz val="10"/>
        <color rgb="FFFF0000"/>
        <rFont val="Arial"/>
        <family val="2"/>
      </rPr>
      <t xml:space="preserve"> </t>
    </r>
    <r>
      <rPr>
        <b/>
        <sz val="10"/>
        <color rgb="FF005A9E"/>
        <rFont val="Arial"/>
        <family val="2"/>
      </rPr>
      <t xml:space="preserve"> la confrontación fisica de</t>
    </r>
    <r>
      <rPr>
        <sz val="10"/>
        <rFont val="Arial"/>
        <family val="2"/>
      </rPr>
      <t xml:space="preserve"> los bienes devolutivos con el responsable de la cartera, y se procede a levantar un acta que sera firmada a satisfaccion por ambas partes, con el compromiso de reportar alguna anomalia o traslado de los bienes devolutivos asignados a su responsabilidad.</t>
    </r>
    <r>
      <rPr>
        <sz val="10"/>
        <color rgb="FFFF0000"/>
        <rFont val="Arial"/>
        <family val="2"/>
      </rPr>
      <t xml:space="preserve">
</t>
    </r>
    <r>
      <rPr>
        <sz val="10"/>
        <color theme="1"/>
        <rFont val="Arial"/>
        <family val="2"/>
      </rPr>
      <t>Cada vez que se adquieran</t>
    </r>
    <r>
      <rPr>
        <b/>
        <sz val="10"/>
        <color rgb="FF00B050"/>
        <rFont val="Arial"/>
        <family val="2"/>
      </rPr>
      <t xml:space="preserve"> </t>
    </r>
    <r>
      <rPr>
        <sz val="10"/>
        <rFont val="Arial"/>
        <family val="2"/>
      </rPr>
      <t xml:space="preserve">bienes, </t>
    </r>
    <r>
      <rPr>
        <b/>
        <sz val="10"/>
        <color rgb="FF002060"/>
        <rFont val="Arial"/>
        <family val="2"/>
      </rPr>
      <t>el auxiliar administrativo de recursos físicos,</t>
    </r>
    <r>
      <rPr>
        <b/>
        <sz val="10"/>
        <color rgb="FFFF0000"/>
        <rFont val="Arial"/>
        <family val="2"/>
      </rPr>
      <t xml:space="preserve"> </t>
    </r>
    <r>
      <rPr>
        <b/>
        <sz val="10"/>
        <color rgb="FF00B0F0"/>
        <rFont val="Arial"/>
        <family val="2"/>
      </rPr>
      <t xml:space="preserve">realiza un acta de entrega </t>
    </r>
    <r>
      <rPr>
        <sz val="10"/>
        <rFont val="Arial"/>
        <family val="2"/>
      </rPr>
      <t>a la dependencia y  entrega el bien al responsable para las diferentes actividades o labores a desarrolar, que seran cargados a su cartera de inventario.</t>
    </r>
    <r>
      <rPr>
        <sz val="10"/>
        <color rgb="FFFF0000"/>
        <rFont val="Arial"/>
        <family val="2"/>
      </rPr>
      <t xml:space="preserve">
</t>
    </r>
    <r>
      <rPr>
        <b/>
        <sz val="10"/>
        <color rgb="FFC00000"/>
        <rFont val="Arial"/>
        <family val="2"/>
      </rPr>
      <t>Posibles Desviaciones:</t>
    </r>
    <r>
      <rPr>
        <b/>
        <sz val="10"/>
        <color theme="3"/>
        <rFont val="Arial"/>
        <family val="2"/>
      </rPr>
      <t>En caso de retirar un bien de la institución</t>
    </r>
    <r>
      <rPr>
        <sz val="10"/>
        <color rgb="FFFF0000"/>
        <rFont val="Arial"/>
        <family val="2"/>
      </rPr>
      <t xml:space="preserve">, </t>
    </r>
    <r>
      <rPr>
        <sz val="10"/>
        <rFont val="Arial"/>
        <family val="2"/>
      </rPr>
      <t xml:space="preserve"> para traslado, arreglo, reparacion, o donación,</t>
    </r>
    <r>
      <rPr>
        <sz val="10"/>
        <color rgb="FFFF0000"/>
        <rFont val="Arial"/>
        <family val="2"/>
      </rPr>
      <t xml:space="preserve">  </t>
    </r>
    <r>
      <rPr>
        <b/>
        <sz val="10"/>
        <color theme="9" tint="-0.249977111117893"/>
        <rFont val="Arial"/>
        <family val="2"/>
      </rPr>
      <t>se diligencia y detalla una orden de salida o el acta de movimiento de bienes.</t>
    </r>
    <r>
      <rPr>
        <sz val="10"/>
        <color rgb="FFFF0000"/>
        <rFont val="Arial"/>
        <family val="2"/>
      </rPr>
      <t xml:space="preserve">
</t>
    </r>
    <r>
      <rPr>
        <b/>
        <sz val="10"/>
        <color rgb="FF00CC00"/>
        <rFont val="Arial"/>
        <family val="2"/>
      </rPr>
      <t>Semestralmente</t>
    </r>
    <r>
      <rPr>
        <b/>
        <sz val="10"/>
        <color rgb="FF0070C0"/>
        <rFont val="Arial"/>
        <family val="2"/>
      </rPr>
      <t xml:space="preserve"> el auxiliar administrativo de recursos físicos</t>
    </r>
    <r>
      <rPr>
        <b/>
        <sz val="10"/>
        <color theme="1"/>
        <rFont val="Arial"/>
        <family val="2"/>
      </rPr>
      <t xml:space="preserve"> </t>
    </r>
    <r>
      <rPr>
        <sz val="10"/>
        <color theme="1"/>
        <rFont val="Arial"/>
        <family val="2"/>
      </rPr>
      <t>entrega a los responsables, el listado de cartera por inventario , para que cada responsable  haga verficacion de los bienes asignados a su cartera para mayor custodia y responsbailidad.</t>
    </r>
    <r>
      <rPr>
        <b/>
        <sz val="10"/>
        <color rgb="FFFF0000"/>
        <rFont val="Arial"/>
        <family val="2"/>
      </rPr>
      <t xml:space="preserve">
</t>
    </r>
    <r>
      <rPr>
        <b/>
        <sz val="10"/>
        <color rgb="FFC00000"/>
        <rFont val="Arial"/>
        <family val="2"/>
      </rPr>
      <t>Evidencias:</t>
    </r>
    <r>
      <rPr>
        <b/>
        <sz val="10"/>
        <color rgb="FF002060"/>
        <rFont val="Arial"/>
        <family val="2"/>
      </rPr>
      <t xml:space="preserve">  </t>
    </r>
    <r>
      <rPr>
        <b/>
        <sz val="10"/>
        <color theme="1"/>
        <rFont val="Arial"/>
        <family val="2"/>
      </rPr>
      <t xml:space="preserve">Listado de cartera por inventario,  actas de inventarios, actas de entrega, ordenes de salida, Vales de traslado de bienes.
</t>
    </r>
    <r>
      <rPr>
        <b/>
        <sz val="10"/>
        <color rgb="FFC00000"/>
        <rFont val="Arial"/>
        <family val="2"/>
      </rPr>
      <t xml:space="preserve">Controles:
</t>
    </r>
    <r>
      <rPr>
        <b/>
        <sz val="10"/>
        <color theme="1"/>
        <rFont val="Arial"/>
        <family val="2"/>
      </rPr>
      <t xml:space="preserve">1. Actas de  inventario Vs Aplicación  de políticas de operación del manual.
2. Inventario físico de bienes Vs Acta de verificación.
3. Entrega de bienes solicitados Vs  actualización cartera de inventario. </t>
    </r>
  </si>
  <si>
    <r>
      <t xml:space="preserve">Inoportunidad en la entrega de la información   presupuestal  requerida por los usuarios internos o externos.
Falta de apropiación y generacion de cultura alrededor de la información financiera.
Disponibilidad de recursos en el tiempo oportuno,  para el cumplimiento de la ejecución presupuestal.
</t>
    </r>
    <r>
      <rPr>
        <sz val="10"/>
        <color rgb="FFFF0000"/>
        <rFont val="Arial"/>
        <family val="2"/>
      </rPr>
      <t xml:space="preserve">
</t>
    </r>
    <r>
      <rPr>
        <sz val="10"/>
        <color theme="1"/>
        <rFont val="Arial"/>
        <family val="2"/>
      </rPr>
      <t xml:space="preserve">
</t>
    </r>
  </si>
  <si>
    <r>
      <t>Hallazgos por parte de los órganos de control internos y externos.
Inconvenientes de orden administrativo que impiden el cumplimiento de los planes institucionales.</t>
    </r>
    <r>
      <rPr>
        <sz val="10"/>
        <color rgb="FFFF0000"/>
        <rFont val="Arial"/>
        <family val="2"/>
      </rPr>
      <t xml:space="preserve">
</t>
    </r>
    <r>
      <rPr>
        <sz val="10"/>
        <color theme="1"/>
        <rFont val="Arial"/>
        <family val="2"/>
      </rPr>
      <t xml:space="preserve">
Retrasos en la contratación y reajustes en los planes de trabajo.
</t>
    </r>
  </si>
  <si>
    <r>
      <t>Generar y asumir sobrecostos financieros</t>
    </r>
    <r>
      <rPr>
        <sz val="10"/>
        <color rgb="FFFF0000"/>
        <rFont val="Arial"/>
        <family val="2"/>
      </rPr>
      <t xml:space="preserve">
</t>
    </r>
    <r>
      <rPr>
        <sz val="10"/>
        <color theme="1"/>
        <rFont val="Arial"/>
        <family val="2"/>
      </rPr>
      <t>No recaudar oportunamento el PAC de ingresos
Afectación de la imagen de la institución.
Demandas contra la entidad.
Incumplimiento en los pagos
Hallazgos  por parte de los entes de control.</t>
    </r>
  </si>
  <si>
    <r>
      <rPr>
        <b/>
        <sz val="10"/>
        <color rgb="FFC00000"/>
        <rFont val="Arial"/>
        <family val="2"/>
      </rPr>
      <t>Riesgo</t>
    </r>
    <r>
      <rPr>
        <b/>
        <sz val="10"/>
        <color rgb="FF002060"/>
        <rFont val="Arial"/>
        <family val="2"/>
      </rPr>
      <t xml:space="preserve">:"Incumplimiento en la ejecución  al PAC".
</t>
    </r>
    <r>
      <rPr>
        <b/>
        <sz val="10"/>
        <color rgb="FFC00000"/>
        <rFont val="Arial"/>
        <family val="2"/>
      </rPr>
      <t>Descripción:</t>
    </r>
    <r>
      <rPr>
        <b/>
        <sz val="10"/>
        <color rgb="FF0070C0"/>
        <rFont val="Arial"/>
        <family val="2"/>
      </rPr>
      <t>Periódicamente el tesorero realiza el seguimiento al</t>
    </r>
    <r>
      <rPr>
        <b/>
        <sz val="10"/>
        <color rgb="FF002060"/>
        <rFont val="Arial"/>
        <family val="2"/>
      </rPr>
      <t xml:space="preserve"> </t>
    </r>
    <r>
      <rPr>
        <b/>
        <sz val="10"/>
        <color rgb="FF0070C0"/>
        <rFont val="Arial"/>
        <family val="2"/>
      </rPr>
      <t>PAC</t>
    </r>
    <r>
      <rPr>
        <b/>
        <sz val="10"/>
        <color rgb="FF002060"/>
        <rFont val="Arial"/>
        <family val="2"/>
      </rPr>
      <t xml:space="preserve"> </t>
    </r>
    <r>
      <rPr>
        <sz val="10"/>
        <color rgb="FF002060"/>
        <rFont val="Arial"/>
        <family val="2"/>
      </rPr>
      <t>de ingresos y gastos de la Entidad,</t>
    </r>
    <r>
      <rPr>
        <sz val="10"/>
        <color theme="1"/>
        <rFont val="Arial"/>
        <family val="2"/>
      </rPr>
      <t xml:space="preserve"> </t>
    </r>
    <r>
      <rPr>
        <b/>
        <sz val="10"/>
        <color theme="9" tint="-0.249977111117893"/>
        <rFont val="Arial"/>
        <family val="2"/>
      </rPr>
      <t xml:space="preserve"> verificando</t>
    </r>
    <r>
      <rPr>
        <b/>
        <sz val="10"/>
        <color rgb="FF002060"/>
        <rFont val="Arial"/>
        <family val="2"/>
      </rPr>
      <t xml:space="preserve"> </t>
    </r>
    <r>
      <rPr>
        <sz val="10"/>
        <color theme="1"/>
        <rFont val="Arial"/>
        <family val="2"/>
      </rPr>
      <t xml:space="preserve">el movimiento de las cuentas bancarias.
</t>
    </r>
    <r>
      <rPr>
        <b/>
        <sz val="10"/>
        <color rgb="FFC00000"/>
        <rFont val="Arial"/>
        <family val="2"/>
      </rPr>
      <t xml:space="preserve">Posibles desviaciones: </t>
    </r>
    <r>
      <rPr>
        <sz val="10"/>
        <color theme="1"/>
        <rFont val="Arial"/>
        <family val="2"/>
      </rPr>
      <t>En caso de falta de pago por parte de los terceros, se afectara los pagos a realizar a funcionarios, proveedores y contratistas, y se comunicará oportunamente las causas por incumplimiento de los pagos,  solicitando a los clientes el</t>
    </r>
    <r>
      <rPr>
        <b/>
        <sz val="10"/>
        <color rgb="FF0070C0"/>
        <rFont val="Arial"/>
        <family val="2"/>
      </rPr>
      <t xml:space="preserve"> </t>
    </r>
    <r>
      <rPr>
        <sz val="10"/>
        <color theme="1"/>
        <rFont val="Arial"/>
        <family val="2"/>
      </rPr>
      <t xml:space="preserve">pendiente por realizar.
</t>
    </r>
    <r>
      <rPr>
        <b/>
        <sz val="10"/>
        <color rgb="FFC00000"/>
        <rFont val="Arial"/>
        <family val="2"/>
      </rPr>
      <t>Evidencias:</t>
    </r>
    <r>
      <rPr>
        <sz val="10"/>
        <color theme="1"/>
        <rFont val="Arial"/>
        <family val="2"/>
      </rPr>
      <t xml:space="preserve"> PAC de ingresos y gastos mensuales</t>
    </r>
    <r>
      <rPr>
        <sz val="10"/>
        <color rgb="FFFF0000"/>
        <rFont val="Arial"/>
        <family val="2"/>
      </rPr>
      <t xml:space="preserve"> </t>
    </r>
    <r>
      <rPr>
        <sz val="10"/>
        <color theme="1"/>
        <rFont val="Arial"/>
        <family val="2"/>
      </rPr>
      <t xml:space="preserve">y conciliacion financiera.
</t>
    </r>
    <r>
      <rPr>
        <b/>
        <sz val="10"/>
        <color rgb="FFC00000"/>
        <rFont val="Arial"/>
        <family val="2"/>
      </rPr>
      <t>Controles: (1)</t>
    </r>
    <r>
      <rPr>
        <b/>
        <sz val="10"/>
        <color theme="1"/>
        <rFont val="Arial"/>
        <family val="2"/>
      </rPr>
      <t xml:space="preserve">
1</t>
    </r>
    <r>
      <rPr>
        <sz val="10"/>
        <color theme="1"/>
        <rFont val="Arial"/>
        <family val="2"/>
      </rPr>
      <t xml:space="preserve">. </t>
    </r>
    <r>
      <rPr>
        <b/>
        <sz val="10"/>
        <color theme="1"/>
        <rFont val="Arial"/>
        <family val="2"/>
      </rPr>
      <t>AnálIsis comparativo del PAC</t>
    </r>
    <r>
      <rPr>
        <sz val="10"/>
        <color theme="1"/>
        <rFont val="Arial"/>
        <family val="2"/>
      </rPr>
      <t xml:space="preserve">.
</t>
    </r>
    <r>
      <rPr>
        <b/>
        <sz val="10"/>
        <color theme="1"/>
        <rFont val="Arial"/>
        <family val="2"/>
      </rPr>
      <t>2. Reporte de inconsistencias presentadas en el periodo evaluado.</t>
    </r>
  </si>
  <si>
    <r>
      <rPr>
        <b/>
        <sz val="10"/>
        <color rgb="FFC00000"/>
        <rFont val="Arial"/>
        <family val="2"/>
      </rPr>
      <t>Riesgo:</t>
    </r>
    <r>
      <rPr>
        <b/>
        <sz val="10"/>
        <color rgb="FF002060"/>
        <rFont val="Arial"/>
        <family val="2"/>
      </rPr>
      <t xml:space="preserve">"Irregularidad en la gestión financiera" </t>
    </r>
    <r>
      <rPr>
        <sz val="10"/>
        <color theme="1"/>
        <rFont val="Arial"/>
        <family val="2"/>
      </rPr>
      <t xml:space="preserve">
El personal responsable del área contable, presupuestal y tesorería se encargan de fortalecer la</t>
    </r>
    <r>
      <rPr>
        <b/>
        <sz val="10"/>
        <color rgb="FFC00000"/>
        <rFont val="Arial"/>
        <family val="2"/>
      </rPr>
      <t xml:space="preserve"> Gestión Financiera </t>
    </r>
    <r>
      <rPr>
        <sz val="10"/>
        <color theme="1"/>
        <rFont val="Arial"/>
        <family val="2"/>
      </rPr>
      <t xml:space="preserve">mediante la ejecución de los hechos economicos ocurridos en la entidad, </t>
    </r>
    <r>
      <rPr>
        <b/>
        <i/>
        <sz val="10"/>
        <color rgb="FF002060"/>
        <rFont val="Arial"/>
        <family val="2"/>
      </rPr>
      <t xml:space="preserve">validando el cumplimiento y aplicación </t>
    </r>
    <r>
      <rPr>
        <sz val="10"/>
        <color theme="1"/>
        <rFont val="Arial"/>
        <family val="2"/>
      </rPr>
      <t xml:space="preserve">
</t>
    </r>
    <r>
      <rPr>
        <b/>
        <sz val="10"/>
        <color rgb="FFC00000"/>
        <rFont val="Arial"/>
        <family val="2"/>
      </rPr>
      <t>Evidencias:</t>
    </r>
    <r>
      <rPr>
        <sz val="10"/>
        <color theme="1"/>
        <rFont val="Arial"/>
        <family val="2"/>
      </rPr>
      <t xml:space="preserve"> </t>
    </r>
    <r>
      <rPr>
        <sz val="10"/>
        <color rgb="FF00B050"/>
        <rFont val="Arial"/>
        <family val="2"/>
      </rPr>
      <t xml:space="preserve">Conciliaciones financieras trimestrales, </t>
    </r>
    <r>
      <rPr>
        <sz val="10"/>
        <color theme="1"/>
        <rFont val="Arial"/>
        <family val="2"/>
      </rPr>
      <t xml:space="preserve">reportes de inconsistencias presentadas en el periodo evaluado.
</t>
    </r>
  </si>
  <si>
    <r>
      <rPr>
        <b/>
        <sz val="10"/>
        <color rgb="FFC00000"/>
        <rFont val="Arial"/>
        <family val="2"/>
      </rPr>
      <t xml:space="preserve">Riesgo: </t>
    </r>
    <r>
      <rPr>
        <b/>
        <sz val="10"/>
        <color rgb="FF002060"/>
        <rFont val="Arial"/>
        <family val="2"/>
      </rPr>
      <t xml:space="preserve">"Vulnerabilidades en los sistemas de información".
</t>
    </r>
    <r>
      <rPr>
        <b/>
        <sz val="10"/>
        <color rgb="FFC00000"/>
        <rFont val="Arial"/>
        <family val="2"/>
      </rPr>
      <t xml:space="preserve">Descripción: El responsable de Tesorería, </t>
    </r>
    <r>
      <rPr>
        <b/>
        <sz val="10"/>
        <color rgb="FF002060"/>
        <rFont val="Arial"/>
        <family val="2"/>
      </rPr>
      <t>Verifica</t>
    </r>
    <r>
      <rPr>
        <sz val="10"/>
        <color rgb="FF002060"/>
        <rFont val="Arial"/>
        <family val="2"/>
      </rPr>
      <t xml:space="preserve"> </t>
    </r>
    <r>
      <rPr>
        <sz val="10"/>
        <color theme="1"/>
        <rFont val="Arial"/>
        <family val="2"/>
      </rPr>
      <t xml:space="preserve">que el software, </t>
    </r>
    <r>
      <rPr>
        <sz val="10"/>
        <color rgb="FF00B0F0"/>
        <rFont val="Arial"/>
        <family val="2"/>
      </rPr>
      <t xml:space="preserve"> </t>
    </r>
    <r>
      <rPr>
        <b/>
        <sz val="10"/>
        <color rgb="FF00B0F0"/>
        <rFont val="Arial"/>
        <family val="2"/>
      </rPr>
      <t>cumpla</t>
    </r>
    <r>
      <rPr>
        <b/>
        <sz val="10"/>
        <color theme="6" tint="-0.499984740745262"/>
        <rFont val="Arial"/>
        <family val="2"/>
      </rPr>
      <t xml:space="preserve"> </t>
    </r>
    <r>
      <rPr>
        <sz val="10"/>
        <rFont val="Arial"/>
        <family val="2"/>
      </rPr>
      <t xml:space="preserve">con los </t>
    </r>
    <r>
      <rPr>
        <b/>
        <sz val="10"/>
        <rFont val="Arial"/>
        <family val="2"/>
      </rPr>
      <t>controles de seguridad de la información</t>
    </r>
    <r>
      <rPr>
        <sz val="10"/>
        <rFont val="Arial"/>
        <family val="2"/>
      </rPr>
      <t xml:space="preserve"> establecidos por la entidad, y atiende las inconsistencias reportadas por las dependencias, acto seguido comunica al proveedor del soporte técnico, para tomar acciones pertinentes.
</t>
    </r>
    <r>
      <rPr>
        <b/>
        <sz val="10"/>
        <color rgb="FFC00000"/>
        <rFont val="Arial"/>
        <family val="2"/>
      </rPr>
      <t xml:space="preserve">Posibles Desviaciones: </t>
    </r>
    <r>
      <rPr>
        <sz val="10"/>
        <color theme="1"/>
        <rFont val="Arial"/>
        <family val="2"/>
      </rPr>
      <t xml:space="preserve">En caso de presentar inconsistencias en el software, </t>
    </r>
    <r>
      <rPr>
        <sz val="10"/>
        <rFont val="Arial"/>
        <family val="2"/>
      </rPr>
      <t>se solicita soporte técnico al proveedor.</t>
    </r>
    <r>
      <rPr>
        <sz val="10"/>
        <color theme="1"/>
        <rFont val="Arial"/>
        <family val="2"/>
      </rPr>
      <t xml:space="preserve">
</t>
    </r>
    <r>
      <rPr>
        <b/>
        <sz val="10"/>
        <color rgb="FFC00000"/>
        <rFont val="Arial"/>
        <family val="2"/>
      </rPr>
      <t>Evidencias:</t>
    </r>
    <r>
      <rPr>
        <sz val="10"/>
        <rFont val="Arial"/>
        <family val="2"/>
      </rPr>
      <t xml:space="preserve"> Reporte de inconsistencias presentadas en el  software, en el periodo de seguimiento que está realizando.</t>
    </r>
  </si>
  <si>
    <t xml:space="preserve">Incumplimiento en la ejecucion  al PAC.
</t>
  </si>
  <si>
    <t>SG-SST
Gestión Talento Humano</t>
  </si>
  <si>
    <t>PROCESO</t>
  </si>
  <si>
    <t>ALCANCE</t>
  </si>
  <si>
    <t>FORMULACION RIESGO</t>
  </si>
  <si>
    <t>Frecuencia actividad</t>
  </si>
  <si>
    <r>
      <rPr>
        <b/>
        <sz val="10"/>
        <color rgb="FF002060"/>
        <rFont val="Arial"/>
        <family val="2"/>
      </rPr>
      <t>El profesional universitario jefe de control interno,</t>
    </r>
    <r>
      <rPr>
        <b/>
        <sz val="10"/>
        <color rgb="FFFF0000"/>
        <rFont val="Arial"/>
        <family val="2"/>
      </rPr>
      <t xml:space="preserve"> revisa periódicamente</t>
    </r>
    <r>
      <rPr>
        <sz val="10"/>
        <color theme="1"/>
        <rFont val="Arial"/>
        <family val="2"/>
      </rPr>
      <t xml:space="preserve"> </t>
    </r>
    <r>
      <rPr>
        <b/>
        <sz val="10"/>
        <color rgb="FFFFC000"/>
        <rFont val="Arial"/>
        <family val="2"/>
      </rPr>
      <t>el cumplimiento del cronograma de auditorias legales de cada vigencia en lo concerniente al cumplimiento de la primera línea de defensa,</t>
    </r>
    <r>
      <rPr>
        <sz val="10"/>
        <color theme="1"/>
        <rFont val="Arial"/>
        <family val="2"/>
      </rPr>
      <t xml:space="preserve"> y </t>
    </r>
    <r>
      <rPr>
        <b/>
        <sz val="10"/>
        <color rgb="FF00CC00"/>
        <rFont val="Arial"/>
        <family val="2"/>
      </rPr>
      <t>el profesional de apoyo al SIG, realiza las auditorías con alcance al MOP, con fundamento en armonizar el Sistema de Gestión de Calidad  con el Sistema de control interno de la entidad</t>
    </r>
    <r>
      <rPr>
        <sz val="10"/>
        <color theme="1"/>
        <rFont val="Arial"/>
        <family val="2"/>
      </rPr>
      <t>,  Verificando los datos existentes y los riesgos del periodo programado para establecer el tiempo de oportunidad.</t>
    </r>
  </si>
  <si>
    <t>Calificación
Toatal valoración Control 1</t>
  </si>
  <si>
    <t>Valor Probabilidad para el segundo control</t>
  </si>
  <si>
    <t>%
Probabilidad</t>
  </si>
  <si>
    <t>%
Impacto</t>
  </si>
  <si>
    <r>
      <rPr>
        <b/>
        <sz val="10"/>
        <color rgb="FFFF0000"/>
        <rFont val="Arial"/>
        <family val="2"/>
      </rPr>
      <t>El comité de  gestión  y desempeño</t>
    </r>
    <r>
      <rPr>
        <b/>
        <sz val="10"/>
        <color rgb="FF002060"/>
        <rFont val="Arial"/>
        <family val="2"/>
      </rPr>
      <t xml:space="preserve"> hace seguimiento cuatrimestral ,</t>
    </r>
    <r>
      <rPr>
        <b/>
        <sz val="10"/>
        <color theme="1"/>
        <rFont val="Arial"/>
        <family val="2"/>
      </rPr>
      <t xml:space="preserve"> </t>
    </r>
    <r>
      <rPr>
        <sz val="10"/>
        <color theme="1"/>
        <rFont val="Arial"/>
        <family val="2"/>
      </rPr>
      <t xml:space="preserve"> a la planeación estratégica de la entidad a través del análisis  periódico de las herramientas definidas para el seguimiento a la  planeación. </t>
    </r>
    <r>
      <rPr>
        <sz val="10"/>
        <color rgb="FF0070C0"/>
        <rFont val="Arial"/>
        <family val="2"/>
      </rPr>
      <t xml:space="preserve">
</t>
    </r>
    <r>
      <rPr>
        <b/>
        <sz val="10"/>
        <color rgb="FFFF0000"/>
        <rFont val="Arial"/>
        <family val="2"/>
      </rPr>
      <t>Evidencias:</t>
    </r>
    <r>
      <rPr>
        <sz val="10"/>
        <color rgb="FF002060"/>
        <rFont val="Arial"/>
        <family val="2"/>
      </rPr>
      <t xml:space="preserve"> </t>
    </r>
    <r>
      <rPr>
        <sz val="10"/>
        <color rgb="FF0070C0"/>
        <rFont val="Arial"/>
        <family val="2"/>
      </rPr>
      <t xml:space="preserve">Seguimiento indicadores, riesgos, PQRSD, Análisis Físico financiero.
</t>
    </r>
    <r>
      <rPr>
        <b/>
        <sz val="10"/>
        <rFont val="Arial"/>
        <family val="2"/>
      </rPr>
      <t xml:space="preserve">Controles: (2): </t>
    </r>
    <r>
      <rPr>
        <sz val="10"/>
        <color rgb="FF0070C0"/>
        <rFont val="Arial"/>
        <family val="2"/>
      </rPr>
      <t xml:space="preserve">
</t>
    </r>
    <r>
      <rPr>
        <b/>
        <sz val="10"/>
        <color rgb="FF0070C0"/>
        <rFont val="Arial"/>
        <family val="2"/>
      </rPr>
      <t>1.Articulación de  los objetivos estratégicos, con los proyectos de inversión y el plan de acción.
2.Articulación de los objetivos estratégicos 1 y 2 con el plan de desarrollo municipal.</t>
    </r>
  </si>
  <si>
    <r>
      <rPr>
        <b/>
        <sz val="8"/>
        <color theme="1"/>
        <rFont val="Arial"/>
        <family val="2"/>
      </rPr>
      <t>Cálculo Probabilidad=</t>
    </r>
    <r>
      <rPr>
        <sz val="8"/>
        <color theme="1"/>
        <rFont val="Arial"/>
        <family val="2"/>
      </rPr>
      <t xml:space="preserve">
Calificación * %probabilidad</t>
    </r>
  </si>
  <si>
    <t>%
Vlr probabilidad  Segundo control *Probabilidad inherente segundo control</t>
  </si>
  <si>
    <t>%
Probabilidad residual</t>
  </si>
  <si>
    <r>
      <rPr>
        <b/>
        <sz val="8"/>
        <color rgb="FFFF0000"/>
        <rFont val="Arial"/>
        <family val="2"/>
      </rPr>
      <t>Cálculo Probabilidad=</t>
    </r>
    <r>
      <rPr>
        <sz val="8"/>
        <color rgb="FFFF0000"/>
        <rFont val="Arial"/>
        <family val="2"/>
      </rPr>
      <t xml:space="preserve">
Calificación * %probabilidad</t>
    </r>
  </si>
  <si>
    <r>
      <rPr>
        <b/>
        <sz val="8"/>
        <color theme="1"/>
        <rFont val="Arial"/>
        <family val="2"/>
      </rPr>
      <t>Valor Probabilidad para  aplicar segundo control</t>
    </r>
    <r>
      <rPr>
        <b/>
        <sz val="6"/>
        <color theme="1"/>
        <rFont val="Arial"/>
        <family val="2"/>
      </rPr>
      <t>=</t>
    </r>
    <r>
      <rPr>
        <b/>
        <sz val="8"/>
        <color theme="1"/>
        <rFont val="Arial"/>
        <family val="2"/>
      </rPr>
      <t xml:space="preserve"> 
% probabilidad-cálculo anterior</t>
    </r>
  </si>
  <si>
    <t>Planes de Acción (para la opción de tratamiento reducir):</t>
  </si>
  <si>
    <t>Falta de ética y valores en el ejercicio de la función pública</t>
  </si>
  <si>
    <r>
      <rPr>
        <b/>
        <i/>
        <sz val="10"/>
        <color rgb="FFC00000"/>
        <rFont val="Arial"/>
        <family val="2"/>
      </rPr>
      <t xml:space="preserve">Descripción:Comparar el codigo de etica establecido en la politica de integridad, con el manual de proyectos, verificando la evaluación de las competencias comportamentales del personal a cargo y su cumplimiento con el código de integridad. </t>
    </r>
    <r>
      <rPr>
        <b/>
        <i/>
        <sz val="10"/>
        <color rgb="FF002060"/>
        <rFont val="Arial"/>
        <family val="2"/>
      </rPr>
      <t>El comité formulador de proyectos,</t>
    </r>
    <r>
      <rPr>
        <sz val="10"/>
        <color rgb="FF222222"/>
        <rFont val="Arial"/>
        <family val="2"/>
      </rPr>
      <t xml:space="preserve"> revisa </t>
    </r>
    <r>
      <rPr>
        <b/>
        <sz val="10"/>
        <color rgb="FFC00000"/>
        <rFont val="Arial"/>
        <family val="2"/>
      </rPr>
      <t>mensualmente</t>
    </r>
    <r>
      <rPr>
        <sz val="10"/>
        <color rgb="FF222222"/>
        <rFont val="Arial"/>
        <family val="2"/>
      </rPr>
      <t xml:space="preserve">, la </t>
    </r>
    <r>
      <rPr>
        <i/>
        <sz val="10"/>
        <color rgb="FF222222"/>
        <rFont val="Arial"/>
        <family val="2"/>
      </rPr>
      <t>Aplicación de los criterios de priorización, definidos en el numeral 2.5.2 del Protocolo para alianzas estratégicas PR-GE-01</t>
    </r>
    <r>
      <rPr>
        <sz val="10"/>
        <color rgb="FF222222"/>
        <rFont val="Arial"/>
        <family val="2"/>
      </rPr>
      <t xml:space="preserve">. </t>
    </r>
    <r>
      <rPr>
        <b/>
        <i/>
        <sz val="10"/>
        <color rgb="FF0070C0"/>
        <rFont val="Arial"/>
        <family val="2"/>
      </rPr>
      <t>Este control se ha venido implementando a partir de las sesiones del Grupo Formulador de Proyectos, y</t>
    </r>
    <r>
      <rPr>
        <sz val="10"/>
        <color rgb="FF222222"/>
        <rFont val="Arial"/>
        <family val="2"/>
      </rPr>
      <t xml:space="preserve"> las reuniones de socialización del protocolo que ha hecho Diana Quiroz con los procesos misionales.
El proceso de Gestión Humana, lidera la adopción del Código de ética y realiza la  campaña de promoción de los valores institucionales.</t>
    </r>
    <r>
      <rPr>
        <b/>
        <i/>
        <sz val="10"/>
        <color rgb="FFC00000"/>
        <rFont val="Arial"/>
        <family val="2"/>
      </rPr>
      <t xml:space="preserve"> El equipo formulador de proyectos,</t>
    </r>
    <r>
      <rPr>
        <sz val="10"/>
        <color rgb="FF222222"/>
        <rFont val="Arial"/>
        <family val="2"/>
      </rPr>
      <t xml:space="preserve">  en el ejercicio de sus funciones, </t>
    </r>
    <r>
      <rPr>
        <b/>
        <i/>
        <sz val="10"/>
        <color rgb="FF002060"/>
        <rFont val="Arial"/>
        <family val="2"/>
      </rPr>
      <t xml:space="preserve">verifica mensualmente la transparencia </t>
    </r>
    <r>
      <rPr>
        <sz val="10"/>
        <color rgb="FF222222"/>
        <rFont val="Arial"/>
        <family val="2"/>
      </rPr>
      <t xml:space="preserve">en la ejecución de los proyectos,  y hace apropiación  de  los valores descritos como parte de la ambientación y cumplimiento de  estos.
</t>
    </r>
    <r>
      <rPr>
        <b/>
        <sz val="10"/>
        <color rgb="FFC00000"/>
        <rFont val="Arial"/>
        <family val="2"/>
      </rPr>
      <t>Evidencias:</t>
    </r>
    <r>
      <rPr>
        <b/>
        <sz val="10"/>
        <color theme="1"/>
        <rFont val="Arial"/>
        <family val="2"/>
      </rPr>
      <t xml:space="preserve"> Protocolo de alianzas estratégicas, Actas grupo formulador de proyectos, Promoción de los valores institucionales.</t>
    </r>
    <r>
      <rPr>
        <b/>
        <sz val="10"/>
        <color rgb="FFC00000"/>
        <rFont val="Arial"/>
        <family val="2"/>
      </rPr>
      <t xml:space="preserve">
CONTROLES: (2)
</t>
    </r>
    <r>
      <rPr>
        <b/>
        <sz val="10"/>
        <color theme="1"/>
        <rFont val="Arial"/>
        <family val="2"/>
      </rPr>
      <t xml:space="preserve">1. Aplicación de criterios de priorización definidos en el protocolo de alianzas.
2. Adopción del código  ética del equipo formulador de proyectos en el ejercicio de sus funciones.
</t>
    </r>
    <r>
      <rPr>
        <b/>
        <sz val="10"/>
        <color rgb="FFC00000"/>
        <rFont val="Arial"/>
        <family val="2"/>
      </rPr>
      <t xml:space="preserve">
</t>
    </r>
    <r>
      <rPr>
        <sz val="10"/>
        <color rgb="FF222222"/>
        <rFont val="Arial"/>
        <family val="2"/>
      </rPr>
      <t xml:space="preserve">
 </t>
    </r>
  </si>
  <si>
    <r>
      <rPr>
        <b/>
        <sz val="10"/>
        <color rgb="FFC00000"/>
        <rFont val="Arial"/>
        <family val="2"/>
      </rPr>
      <t>DESCRIPCIÓN:</t>
    </r>
    <r>
      <rPr>
        <b/>
        <sz val="10"/>
        <color rgb="FF002060"/>
        <rFont val="Arial"/>
        <family val="2"/>
      </rPr>
      <t>El  proceso de comunicaciones</t>
    </r>
    <r>
      <rPr>
        <sz val="10"/>
        <color rgb="FF002060"/>
        <rFont val="Arial"/>
        <family val="2"/>
      </rPr>
      <t xml:space="preserve"> genera archivos compartidos para que los responsables de los procesos, ingresen la </t>
    </r>
    <r>
      <rPr>
        <sz val="10"/>
        <color theme="1"/>
        <rFont val="Arial"/>
        <family val="2"/>
      </rPr>
      <t>información mensual que será comunicadda por los diferentes canales de la bpp. se defin</t>
    </r>
    <r>
      <rPr>
        <b/>
        <sz val="10"/>
        <color rgb="FFC00000"/>
        <rFont val="Arial"/>
        <family val="2"/>
      </rPr>
      <t xml:space="preserve">a fecha máxima para entregar, publicar y verificar la información  </t>
    </r>
    <r>
      <rPr>
        <b/>
        <sz val="10"/>
        <color rgb="FF002060"/>
        <rFont val="Arial"/>
        <family val="2"/>
      </rPr>
      <t>y compara el cumplimiernto con la agenda programática de comunicaciones.</t>
    </r>
    <r>
      <rPr>
        <sz val="10"/>
        <color theme="1"/>
        <rFont val="Arial"/>
        <family val="2"/>
      </rPr>
      <t xml:space="preserve">
</t>
    </r>
    <r>
      <rPr>
        <b/>
        <sz val="10"/>
        <color rgb="FFC00000"/>
        <rFont val="Arial"/>
        <family val="2"/>
      </rPr>
      <t xml:space="preserve"> Desviaciones posibles:</t>
    </r>
    <r>
      <rPr>
        <sz val="10"/>
        <color theme="8" tint="-0.499984740745262"/>
        <rFont val="Arial"/>
        <family val="2"/>
      </rPr>
      <t xml:space="preserve"> </t>
    </r>
    <r>
      <rPr>
        <sz val="10"/>
        <color theme="1"/>
        <rFont val="Arial"/>
        <family val="2"/>
      </rPr>
      <t xml:space="preserve">En caso de no recibir oportunamente la información se envía un correo electrónico a los responsables para reprogramar la publicación solicitada.
</t>
    </r>
    <r>
      <rPr>
        <b/>
        <sz val="10"/>
        <color rgb="FFC00000"/>
        <rFont val="Arial"/>
        <family val="2"/>
      </rPr>
      <t>Evidencias:Archivo de agenda programática, pr</t>
    </r>
    <r>
      <rPr>
        <b/>
        <i/>
        <sz val="10"/>
        <color theme="1"/>
        <rFont val="Arial"/>
        <family val="2"/>
      </rPr>
      <t>ogramación mensual, cancelaciones de las actividades programadas.</t>
    </r>
    <r>
      <rPr>
        <sz val="10"/>
        <color theme="1"/>
        <rFont val="Arial"/>
        <family val="2"/>
      </rPr>
      <t xml:space="preserve">
</t>
    </r>
    <r>
      <rPr>
        <b/>
        <sz val="10"/>
        <color rgb="FFC00000"/>
        <rFont val="Arial"/>
        <family val="2"/>
      </rPr>
      <t xml:space="preserve">Controles: (1):
</t>
    </r>
    <r>
      <rPr>
        <b/>
        <sz val="10"/>
        <color theme="1"/>
        <rFont val="Arial"/>
        <family val="2"/>
      </rPr>
      <t xml:space="preserve">Establecer un cronograma de entrega de información a publicar,  por parte de las áreas pertinentes a la dependencia de comunicaciones para generar los productos requeridos.
</t>
    </r>
    <r>
      <rPr>
        <sz val="10"/>
        <color rgb="FFFF0000"/>
        <rFont val="Arial"/>
        <family val="2"/>
      </rPr>
      <t xml:space="preserve">Informar los tiempos de respuesta para cada solicitud que realicen a la oficina de comunicaciones.
</t>
    </r>
    <r>
      <rPr>
        <sz val="10"/>
        <color theme="1"/>
        <rFont val="Arial"/>
        <family val="2"/>
      </rPr>
      <t xml:space="preserve">
</t>
    </r>
  </si>
  <si>
    <r>
      <rPr>
        <b/>
        <sz val="10"/>
        <rFont val="Arial"/>
        <family val="2"/>
      </rPr>
      <t>Riesgo:</t>
    </r>
    <r>
      <rPr>
        <sz val="10"/>
        <rFont val="Arial"/>
        <family val="2"/>
      </rPr>
      <t>Seguridad  y control  de la información.</t>
    </r>
    <r>
      <rPr>
        <b/>
        <sz val="10"/>
        <rFont val="Arial"/>
        <family val="2"/>
      </rPr>
      <t xml:space="preserve">
Activo: </t>
    </r>
    <r>
      <rPr>
        <sz val="10"/>
        <rFont val="Arial"/>
        <family val="2"/>
      </rPr>
      <t xml:space="preserve">SERVICIOS WEB
</t>
    </r>
    <r>
      <rPr>
        <b/>
        <sz val="10"/>
        <rFont val="Arial"/>
        <family val="2"/>
      </rPr>
      <t>Amenazas</t>
    </r>
    <r>
      <rPr>
        <sz val="10"/>
        <rFont val="Arial"/>
        <family val="2"/>
      </rPr>
      <t xml:space="preserve"> Vulnerabilidades  de acceso a la información en  sitio web.</t>
    </r>
  </si>
  <si>
    <r>
      <t xml:space="preserve">Acompañar el </t>
    </r>
    <r>
      <rPr>
        <b/>
        <sz val="10"/>
        <color theme="1"/>
        <rFont val="Arial"/>
        <family val="2"/>
      </rPr>
      <t xml:space="preserve">fortalecimiento y difusión  de la plataforma estratégica </t>
    </r>
    <r>
      <rPr>
        <sz val="10"/>
        <color theme="1"/>
        <rFont val="Arial"/>
        <family val="2"/>
      </rPr>
      <t>de la biblioteca y sus filiales, mediante el diseño y desarrollo de acciones de comunicación que posibiliten el posicionamiento  de la bpp  en la ciudad y la región.</t>
    </r>
  </si>
  <si>
    <t xml:space="preserve">Ocultar la información considerada pública para los usuarios
 </t>
  </si>
  <si>
    <t>Falta de conocimiento del marco normativo
Incumplimiento de los lineamientos trazados en gobierno en línea.
Falta de controles por parte del lider de comunicaciones.
Dificultades en el proceso de publicación en el sitio web.</t>
  </si>
  <si>
    <r>
      <rPr>
        <b/>
        <sz val="10"/>
        <color rgb="FFFF0000"/>
        <rFont val="Arial"/>
        <family val="2"/>
      </rPr>
      <t>El profesional universitario, jefe de control interno y  el profesional universitario de apoyo al SIG,</t>
    </r>
    <r>
      <rPr>
        <sz val="10"/>
        <color theme="1"/>
        <rFont val="Arial"/>
        <family val="2"/>
      </rPr>
      <t xml:space="preserve"> </t>
    </r>
    <r>
      <rPr>
        <b/>
        <sz val="10"/>
        <color rgb="FF0070C0"/>
        <rFont val="Arial"/>
        <family val="2"/>
      </rPr>
      <t xml:space="preserve"> Verifican el formato unico del plan de mejoramiento institucional y del SIG,</t>
    </r>
    <r>
      <rPr>
        <sz val="10"/>
        <color theme="1"/>
        <rFont val="Arial"/>
        <family val="2"/>
      </rPr>
      <t xml:space="preserve"> frente al cumplimiento de  las acciones correctivas  y de mejora , implementadas</t>
    </r>
    <r>
      <rPr>
        <b/>
        <sz val="10"/>
        <color rgb="FF00CC00"/>
        <rFont val="Arial"/>
        <family val="2"/>
      </rPr>
      <t xml:space="preserve"> con el propósito de establecer el cumplimiento y la eficacia de las acciones de mejora de  los procesos.</t>
    </r>
    <r>
      <rPr>
        <sz val="10"/>
        <color theme="1"/>
        <rFont val="Arial"/>
        <family val="2"/>
      </rPr>
      <t xml:space="preserve">
Evidencias: Seguimiento Plan de mejoramiento OCI, SIG.
Controles:(2)
1.Verificar el cumplimiento de acciones correctivas al Plan de mejoramiento del SIG.
2.Verificar elcumplimiento de aciones correctivas al Plan de mejoramiento Institucional, liderado por la OCI.</t>
    </r>
  </si>
  <si>
    <r>
      <rPr>
        <b/>
        <sz val="9"/>
        <color rgb="FFFF0000"/>
        <rFont val="Arial"/>
        <family val="2"/>
      </rPr>
      <t>El proceso de Gestión Colecciones Generales y Patrimoniales, presenta el Plan de inventario</t>
    </r>
    <r>
      <rPr>
        <sz val="9"/>
        <color theme="1"/>
        <rFont val="Arial"/>
        <family val="2"/>
      </rPr>
      <t xml:space="preserve">, se socializa a los responsables de las áreas, se </t>
    </r>
    <r>
      <rPr>
        <b/>
        <sz val="9"/>
        <color rgb="FF0070C0"/>
        <rFont val="Arial"/>
        <family val="2"/>
      </rPr>
      <t>realiza el inventario (toma de inventarios)</t>
    </r>
    <r>
      <rPr>
        <sz val="9"/>
        <color theme="1"/>
        <rFont val="Arial"/>
        <family val="2"/>
      </rPr>
      <t>,  y</t>
    </r>
    <r>
      <rPr>
        <b/>
        <sz val="9"/>
        <color theme="9" tint="-0.249977111117893"/>
        <rFont val="Arial"/>
        <family val="2"/>
      </rPr>
      <t xml:space="preserve"> se envía al responsable del soporte de plataforma janium </t>
    </r>
    <r>
      <rPr>
        <sz val="9"/>
        <color theme="1"/>
        <rFont val="Arial"/>
        <family val="2"/>
      </rPr>
      <t>en la sede de medellin quién se encarga de  comparar  la toma de inventarios  con el reporte de la plataforma,</t>
    </r>
    <r>
      <rPr>
        <b/>
        <sz val="9"/>
        <color rgb="FF00CC00"/>
        <rFont val="Arial"/>
        <family val="2"/>
      </rPr>
      <t xml:space="preserve"> con estos resultados se hace el informe final y cierre de inventario.</t>
    </r>
    <r>
      <rPr>
        <sz val="9"/>
        <color theme="1"/>
        <rFont val="Arial"/>
        <family val="2"/>
      </rPr>
      <t xml:space="preserve">
</t>
    </r>
    <r>
      <rPr>
        <b/>
        <sz val="9"/>
        <color rgb="FFFF0000"/>
        <rFont val="Arial"/>
        <family val="2"/>
      </rPr>
      <t>Evidencias:</t>
    </r>
    <r>
      <rPr>
        <sz val="9"/>
        <color theme="1"/>
        <rFont val="Arial"/>
        <family val="2"/>
      </rPr>
      <t xml:space="preserve"> Plan de Inventarios, Actas de  inventario, soporte plataforma janium, Informe fianl y cierrre de inventarios.
Controles: (3):
1. Inventario material bibliográfico
2. Control préstamo de material bibliográfico y audiovisuales
3.Control seguridad material que sale de la BPP.</t>
    </r>
  </si>
  <si>
    <r>
      <rPr>
        <b/>
        <sz val="10"/>
        <color rgb="FFC00000"/>
        <rFont val="Arial"/>
        <family val="2"/>
      </rPr>
      <t>El proceso de Gestión Colecciones Generales y Patrimoniales,   en el</t>
    </r>
    <r>
      <rPr>
        <sz val="10"/>
        <color theme="1"/>
        <rFont val="Arial"/>
        <family val="2"/>
      </rPr>
      <t xml:space="preserve"> material bibliográfico y audiovisual que se pone a disposición de los usuarios, </t>
    </r>
    <r>
      <rPr>
        <b/>
        <sz val="10"/>
        <color theme="8" tint="-0.249977111117893"/>
        <rFont val="Arial"/>
        <family val="2"/>
      </rPr>
      <t>coloca  a cada uno de ellos la cintilla de seguridad</t>
    </r>
    <r>
      <rPr>
        <sz val="10"/>
        <color theme="1"/>
        <rFont val="Arial"/>
        <family val="2"/>
      </rPr>
      <t xml:space="preserve">, </t>
    </r>
    <r>
      <rPr>
        <b/>
        <sz val="10"/>
        <color rgb="FF00CC00"/>
        <rFont val="Arial"/>
        <family val="2"/>
      </rPr>
      <t xml:space="preserve"> y se  verifica en la antena detectora, </t>
    </r>
    <r>
      <rPr>
        <sz val="10"/>
        <color theme="1"/>
        <rFont val="Arial"/>
        <family val="2"/>
      </rPr>
      <t>además</t>
    </r>
    <r>
      <rPr>
        <b/>
        <sz val="10"/>
        <color rgb="FF002060"/>
        <rFont val="Arial"/>
        <family val="2"/>
      </rPr>
      <t xml:space="preserve"> el personal de vigilancia de la central , revisa la fecha de devolución del material al ingreso y salida de la biblioteca.</t>
    </r>
    <r>
      <rPr>
        <sz val="10"/>
        <color theme="1"/>
        <rFont val="Arial"/>
        <family val="2"/>
      </rPr>
      <t xml:space="preserve">
</t>
    </r>
    <r>
      <rPr>
        <b/>
        <sz val="10"/>
        <color rgb="FFFF0000"/>
        <rFont val="Arial"/>
        <family val="2"/>
      </rPr>
      <t>Evidencias</t>
    </r>
    <r>
      <rPr>
        <sz val="10"/>
        <color theme="1"/>
        <rFont val="Arial"/>
        <family val="2"/>
      </rPr>
      <t>: pantallazo cintilla de seguridad</t>
    </r>
  </si>
  <si>
    <t>%
Vlr probabilidad  Segundo control *Total valoración control 2</t>
  </si>
  <si>
    <r>
      <rPr>
        <b/>
        <sz val="8"/>
        <color theme="1"/>
        <rFont val="Arial"/>
        <family val="2"/>
      </rPr>
      <t>Calificación</t>
    </r>
    <r>
      <rPr>
        <sz val="8"/>
        <color theme="1"/>
        <rFont val="Arial"/>
        <family val="2"/>
      </rPr>
      <t xml:space="preserve">
Total Valoración</t>
    </r>
    <r>
      <rPr>
        <b/>
        <sz val="8"/>
        <color theme="1"/>
        <rFont val="Arial"/>
        <family val="2"/>
      </rPr>
      <t xml:space="preserve"> control 1</t>
    </r>
    <r>
      <rPr>
        <sz val="8"/>
        <color theme="1"/>
        <rFont val="Arial"/>
        <family val="2"/>
      </rPr>
      <t xml:space="preserve"> y 2 si aplica</t>
    </r>
  </si>
  <si>
    <r>
      <rPr>
        <b/>
        <sz val="9"/>
        <color rgb="FFFF0000"/>
        <rFont val="Arial"/>
        <family val="2"/>
      </rPr>
      <t>El profesional encargado del proceso,</t>
    </r>
    <r>
      <rPr>
        <b/>
        <sz val="9"/>
        <color rgb="FF0070C0"/>
        <rFont val="Arial"/>
        <family val="2"/>
      </rPr>
      <t xml:space="preserve"> proyecta el Plan y cronograma para la intervención de material bibliográfico y documental de carácter patrimonial </t>
    </r>
    <r>
      <rPr>
        <sz val="9"/>
        <color theme="1"/>
        <rFont val="Arial"/>
        <family val="2"/>
      </rPr>
      <t>que se encuentra represado y lo socializa con todo el personal que interviene en esta labor, acto seguido</t>
    </r>
    <r>
      <rPr>
        <b/>
        <sz val="9"/>
        <color rgb="FF002060"/>
        <rFont val="Arial"/>
        <family val="2"/>
      </rPr>
      <t xml:space="preserve"> se hace el ingreso a la base de datos janium y/o al repositorio digital Enki y la habilitación del material para facilitar el acceso y difusión</t>
    </r>
    <r>
      <rPr>
        <b/>
        <sz val="9"/>
        <color rgb="FF00CC00"/>
        <rFont val="Arial"/>
        <family val="2"/>
      </rPr>
      <t>,</t>
    </r>
    <r>
      <rPr>
        <sz val="9"/>
        <color theme="1"/>
        <rFont val="Arial"/>
        <family val="2"/>
      </rPr>
      <t xml:space="preserve"> </t>
    </r>
    <r>
      <rPr>
        <b/>
        <sz val="9"/>
        <color theme="9" tint="-0.249977111117893"/>
        <rFont val="Arial"/>
        <family val="2"/>
      </rPr>
      <t>previo a este ingreso se hace una evaluación y valoración para establecer la pertinencia, a través del inventario natural.</t>
    </r>
    <r>
      <rPr>
        <sz val="9"/>
        <color theme="1"/>
        <rFont val="Arial"/>
        <family val="2"/>
      </rPr>
      <t xml:space="preserve">
</t>
    </r>
    <r>
      <rPr>
        <b/>
        <sz val="9"/>
        <color rgb="FFC00000"/>
        <rFont val="Arial"/>
        <family val="2"/>
      </rPr>
      <t>Evidencias:</t>
    </r>
    <r>
      <rPr>
        <sz val="9"/>
        <color theme="1"/>
        <rFont val="Arial"/>
        <family val="2"/>
      </rPr>
      <t xml:space="preserve"> Reportes de Janium y/o el repositorio digital Enki, Acta de entrega  del material.
</t>
    </r>
    <r>
      <rPr>
        <b/>
        <sz val="9"/>
        <color theme="1"/>
        <rFont val="Arial"/>
        <family val="2"/>
      </rPr>
      <t>Control:
Intervención del material bibliográfico y documental de carácter patrimonial.</t>
    </r>
  </si>
  <si>
    <r>
      <rPr>
        <b/>
        <sz val="9"/>
        <color rgb="FFFF0000"/>
        <rFont val="Arial"/>
        <family val="2"/>
      </rPr>
      <t>El profesional universitario lider del proceso</t>
    </r>
    <r>
      <rPr>
        <sz val="9"/>
        <color theme="1"/>
        <rFont val="Arial"/>
        <family val="2"/>
      </rPr>
      <t>,</t>
    </r>
    <r>
      <rPr>
        <b/>
        <sz val="9"/>
        <color rgb="FF0070C0"/>
        <rFont val="Arial"/>
        <family val="2"/>
      </rPr>
      <t xml:space="preserve"> verifica mensualmente </t>
    </r>
    <r>
      <rPr>
        <b/>
        <sz val="9"/>
        <color theme="9" tint="-0.249977111117893"/>
        <rFont val="Arial"/>
        <family val="2"/>
      </rPr>
      <t>el cronograma de oferta institucional frente al cumplimiento de las ofertas estructuradas en el plan anual de trabajo,</t>
    </r>
    <r>
      <rPr>
        <b/>
        <sz val="9"/>
        <color rgb="FF002060"/>
        <rFont val="Arial"/>
        <family val="2"/>
      </rPr>
      <t xml:space="preserve"> a través de planeadores mensuales, registro estadístico y banco de evidencias con el propósito de garantizar el cumplimiento del plan institucional de gestión de contenidos para la ciudadanía</t>
    </r>
    <r>
      <rPr>
        <sz val="9"/>
        <color theme="1"/>
        <rFont val="Arial"/>
        <family val="2"/>
      </rPr>
      <t>.</t>
    </r>
    <r>
      <rPr>
        <b/>
        <sz val="9"/>
        <color rgb="FF00B0F0"/>
        <rFont val="Arial"/>
        <family val="2"/>
      </rPr>
      <t>Asi mismo, los talleristas realizan evaluaciones semestrales del cumplimientoo de los objetivos propuestos en el plan anual de trabajo</t>
    </r>
    <r>
      <rPr>
        <sz val="9"/>
        <color theme="1"/>
        <rFont val="Arial"/>
        <family val="2"/>
      </rPr>
      <t xml:space="preserve"> </t>
    </r>
    <r>
      <rPr>
        <b/>
        <sz val="9"/>
        <color rgb="FFC00000"/>
        <rFont val="Arial"/>
        <family val="2"/>
      </rPr>
      <t xml:space="preserve">y el equipo de trabajo  revisa los resultados de las encuestas realizadas,  para validar la pertinencia de los talleres ofertados.
Posible Desviación: </t>
    </r>
    <r>
      <rPr>
        <b/>
        <sz val="9"/>
        <color theme="1"/>
        <rFont val="Arial"/>
        <family val="2"/>
      </rPr>
      <t>Si se presenta incumplimiento del plan institucional de gestión de contenidos se realizarán los ajustes pertinentes establecidos en los planes de trabajo y en los convenios y/o alianzas interinstitucionales.</t>
    </r>
    <r>
      <rPr>
        <sz val="9"/>
        <color theme="1"/>
        <rFont val="Arial"/>
        <family val="2"/>
      </rPr>
      <t xml:space="preserve">
</t>
    </r>
    <r>
      <rPr>
        <b/>
        <sz val="9"/>
        <color rgb="FFC00000"/>
        <rFont val="Arial"/>
        <family val="2"/>
      </rPr>
      <t>Evidencias:</t>
    </r>
    <r>
      <rPr>
        <b/>
        <sz val="9"/>
        <color rgb="FFFF0000"/>
        <rFont val="Arial"/>
        <family val="2"/>
      </rPr>
      <t xml:space="preserve"> </t>
    </r>
    <r>
      <rPr>
        <sz val="9"/>
        <color theme="1"/>
        <rFont val="Arial"/>
        <family val="2"/>
      </rPr>
      <t xml:space="preserve">Planeador mensual, registro estadístico, análisis de encuestas, los convenios establecidos y el plan anual de trabajo, formato de evaluación de objetivos de talleres e índice de deserción.
1. Verificar cumplimiento de la oferta institucional Vs Cronograma anual.
2. Los talleristas verifican semestralmente el cumplimiento de los objetivos propuestos en el plan anual.
3. Análsis de encuestas realizadas para validar la pertinecia de los talleres.
</t>
    </r>
  </si>
  <si>
    <r>
      <rPr>
        <b/>
        <sz val="10"/>
        <color rgb="FFFF0000"/>
        <rFont val="Arial"/>
        <family val="2"/>
      </rPr>
      <t>El lider del proceso en corresponsabilidad con  los técnicos y auxiliares de área,</t>
    </r>
    <r>
      <rPr>
        <sz val="10"/>
        <color theme="1"/>
        <rFont val="Arial"/>
        <family val="2"/>
      </rPr>
      <t xml:space="preserve"> </t>
    </r>
    <r>
      <rPr>
        <b/>
        <sz val="10"/>
        <color rgb="FF0070C0"/>
        <rFont val="Arial"/>
        <family val="2"/>
      </rPr>
      <t>verifican mensualmente</t>
    </r>
    <r>
      <rPr>
        <sz val="10"/>
        <color theme="1"/>
        <rFont val="Arial"/>
        <family val="2"/>
      </rPr>
      <t xml:space="preserve">  los reportes de usuarios morosos registrados en la base de datos janium,  y procede a </t>
    </r>
    <r>
      <rPr>
        <b/>
        <sz val="10"/>
        <color rgb="FF002060"/>
        <rFont val="Arial"/>
        <family val="2"/>
      </rPr>
      <t>establecer las comunicaciones necesarias con los usuarios por medio de  (teléfono, correo, uso de las referencias personales, cartas), para  motivar la entrega de los materiales a la sede central y filiales.</t>
    </r>
    <r>
      <rPr>
        <sz val="10"/>
        <color theme="1"/>
        <rFont val="Arial"/>
        <family val="2"/>
      </rPr>
      <t xml:space="preserve">
</t>
    </r>
    <r>
      <rPr>
        <b/>
        <sz val="10"/>
        <color rgb="FFC00000"/>
        <rFont val="Arial"/>
        <family val="2"/>
      </rPr>
      <t>Evidencias:</t>
    </r>
    <r>
      <rPr>
        <sz val="10"/>
        <color theme="1"/>
        <rFont val="Arial"/>
        <family val="2"/>
      </rPr>
      <t xml:space="preserve"> Reporte usuarios morosos, registro de llamadas, registro de correos electrónicos, comunicaciones, radicaciones, estadísticas de materiales recuperados.</t>
    </r>
  </si>
  <si>
    <r>
      <t xml:space="preserve">
Falta de capacitación  para los funcionarios que apoyan el proceso.
Falta de entendimiento en la aplicación de la normativa vigente
</t>
    </r>
    <r>
      <rPr>
        <sz val="10"/>
        <color theme="1"/>
        <rFont val="Arial"/>
        <family val="2"/>
      </rPr>
      <t>Falta de revisión oportuna a las causaciones contables.
Falta de información oportuna, suficiente y pertinente ,  en los informes recibidos de otras áreas como insumo para los procedimientos contables bajo nuevo marco normativo. contable.</t>
    </r>
    <r>
      <rPr>
        <sz val="10"/>
        <rFont val="Arial"/>
        <family val="2"/>
      </rPr>
      <t xml:space="preserve">
</t>
    </r>
  </si>
  <si>
    <r>
      <rPr>
        <b/>
        <sz val="10"/>
        <color rgb="FFC00000"/>
        <rFont val="Arial"/>
        <family val="2"/>
      </rPr>
      <t xml:space="preserve">Riesgo: </t>
    </r>
    <r>
      <rPr>
        <b/>
        <sz val="10"/>
        <color rgb="FF002060"/>
        <rFont val="Arial"/>
        <family val="2"/>
      </rPr>
      <t xml:space="preserve">"Aplicación incorrecta de la normativa vigente durante el período fiscal".
</t>
    </r>
    <r>
      <rPr>
        <b/>
        <sz val="10"/>
        <color rgb="FFC00000"/>
        <rFont val="Arial"/>
        <family val="2"/>
      </rPr>
      <t>Revisión oportuna de las causaciones contables</t>
    </r>
    <r>
      <rPr>
        <b/>
        <sz val="10"/>
        <color rgb="FF002060"/>
        <rFont val="Arial"/>
        <family val="2"/>
      </rPr>
      <t xml:space="preserve"> Causa Raiz</t>
    </r>
    <r>
      <rPr>
        <b/>
        <sz val="10"/>
        <color rgb="FFC00000"/>
        <rFont val="Arial"/>
        <family val="2"/>
      </rPr>
      <t xml:space="preserve">
Descripción: </t>
    </r>
    <r>
      <rPr>
        <b/>
        <sz val="10"/>
        <color rgb="FF002060"/>
        <rFont val="Arial"/>
        <family val="2"/>
      </rPr>
      <t xml:space="preserve"> </t>
    </r>
    <r>
      <rPr>
        <b/>
        <sz val="10"/>
        <color rgb="FF0070C0"/>
        <rFont val="Arial"/>
        <family val="2"/>
      </rPr>
      <t xml:space="preserve">Cada vez que el auxiliar de contabilidad, nómina o tesorería, </t>
    </r>
    <r>
      <rPr>
        <sz val="10"/>
        <color theme="1"/>
        <rFont val="Arial"/>
        <family val="2"/>
      </rPr>
      <t xml:space="preserve">realicen un registro contable </t>
    </r>
    <r>
      <rPr>
        <b/>
        <sz val="10"/>
        <color theme="9" tint="-0.249977111117893"/>
        <rFont val="Arial"/>
        <family val="2"/>
      </rPr>
      <t>este debe ser revisado  por la lider universitaria de contabilidad ,</t>
    </r>
    <r>
      <rPr>
        <b/>
        <sz val="10"/>
        <color rgb="FF0070C0"/>
        <rFont val="Arial"/>
        <family val="2"/>
      </rPr>
      <t xml:space="preserve"> quién valida el cumplimiento con relación a la norma vigente que aplica la entidad.</t>
    </r>
    <r>
      <rPr>
        <sz val="10"/>
        <color theme="1"/>
        <rFont val="Arial"/>
        <family val="2"/>
      </rPr>
      <t xml:space="preserve">
</t>
    </r>
    <r>
      <rPr>
        <b/>
        <sz val="10"/>
        <color rgb="FFC00000"/>
        <rFont val="Arial"/>
        <family val="2"/>
      </rPr>
      <t>Posible Desviación:</t>
    </r>
    <r>
      <rPr>
        <sz val="10"/>
        <color theme="1"/>
        <rFont val="Arial"/>
        <family val="2"/>
      </rPr>
      <t>En caso de presentarse una inconsistencia, se reporta los ajustes a realizar y  se devuelve para los ajustes que se requieran,  y</t>
    </r>
    <r>
      <rPr>
        <b/>
        <sz val="10"/>
        <color rgb="FFC00000"/>
        <rFont val="Arial"/>
        <family val="2"/>
      </rPr>
      <t xml:space="preserve"> </t>
    </r>
    <r>
      <rPr>
        <b/>
        <sz val="10"/>
        <color theme="1"/>
        <rFont val="Arial"/>
        <family val="2"/>
      </rPr>
      <t>se refuerza la capacitación al funcionario para fortalecer los conceptos normativos vigentes.</t>
    </r>
    <r>
      <rPr>
        <sz val="10"/>
        <color theme="1"/>
        <rFont val="Arial"/>
        <family val="2"/>
      </rPr>
      <t xml:space="preserve">
</t>
    </r>
    <r>
      <rPr>
        <b/>
        <sz val="10"/>
        <color rgb="FFC00000"/>
        <rFont val="Arial"/>
        <family val="2"/>
      </rPr>
      <t>Evidencias:</t>
    </r>
    <r>
      <rPr>
        <b/>
        <sz val="10"/>
        <color rgb="FF002060"/>
        <rFont val="Arial"/>
        <family val="2"/>
      </rPr>
      <t xml:space="preserve">   Archivo de causaciones Vs inconsistencias presentadas.
</t>
    </r>
    <r>
      <rPr>
        <b/>
        <sz val="10"/>
        <color rgb="FFC00000"/>
        <rFont val="Arial"/>
        <family val="2"/>
      </rPr>
      <t xml:space="preserve">Control:
</t>
    </r>
    <r>
      <rPr>
        <b/>
        <sz val="10"/>
        <color theme="1"/>
        <rFont val="Arial"/>
        <family val="2"/>
      </rPr>
      <t>1. Revisión registros contables por parte de la líder universitaria de contabilidad.</t>
    </r>
    <r>
      <rPr>
        <sz val="10"/>
        <color theme="1"/>
        <rFont val="Arial"/>
        <family val="2"/>
      </rPr>
      <t xml:space="preserve">
</t>
    </r>
    <r>
      <rPr>
        <b/>
        <sz val="10"/>
        <color theme="1"/>
        <rFont val="Arial"/>
        <family val="2"/>
      </rPr>
      <t>2.Reporte de inconsistencias presentadas.</t>
    </r>
  </si>
  <si>
    <r>
      <rPr>
        <b/>
        <sz val="10"/>
        <color rgb="FFC00000"/>
        <rFont val="Arial"/>
        <family val="2"/>
      </rPr>
      <t>Riesgo:</t>
    </r>
    <r>
      <rPr>
        <b/>
        <sz val="10"/>
        <color rgb="FF002060"/>
        <rFont val="Arial"/>
        <family val="2"/>
      </rPr>
      <t xml:space="preserve"> Incumplimiento en la ejecución presupuestal
</t>
    </r>
    <r>
      <rPr>
        <b/>
        <sz val="10"/>
        <color rgb="FFFF0000"/>
        <rFont val="Arial"/>
        <family val="2"/>
      </rPr>
      <t>Causa Raiz:</t>
    </r>
    <r>
      <rPr>
        <b/>
        <sz val="10"/>
        <color rgb="FF002060"/>
        <rFont val="Arial"/>
        <family val="2"/>
      </rPr>
      <t xml:space="preserve">Información presupuestal inoportuna e insuficiente para la toma de decisiones </t>
    </r>
    <r>
      <rPr>
        <b/>
        <sz val="10"/>
        <color rgb="FFC00000"/>
        <rFont val="Arial"/>
        <family val="2"/>
      </rPr>
      <t xml:space="preserve">
Descripción:</t>
    </r>
    <r>
      <rPr>
        <b/>
        <sz val="10"/>
        <color theme="9" tint="-0.499984740745262"/>
        <rFont val="Arial"/>
        <family val="2"/>
      </rPr>
      <t xml:space="preserve">Mensualmente, </t>
    </r>
    <r>
      <rPr>
        <b/>
        <i/>
        <sz val="10"/>
        <color theme="4" tint="-0.249977111117893"/>
        <rFont val="Arial"/>
        <family val="2"/>
      </rPr>
      <t xml:space="preserve">el profesional  universitario encargado </t>
    </r>
    <r>
      <rPr>
        <sz val="10"/>
        <color theme="1"/>
        <rFont val="Arial"/>
        <family val="2"/>
      </rPr>
      <t xml:space="preserve">del presupuesto de la entidad registra la ejecuciónn presupuestal  de acuerdo a la gestión instiucional en el marco de la normativa vigente.
</t>
    </r>
    <r>
      <rPr>
        <b/>
        <i/>
        <sz val="10"/>
        <color rgb="FFC00000"/>
        <rFont val="Arial"/>
        <family val="2"/>
      </rPr>
      <t>Posible Desviación:</t>
    </r>
    <r>
      <rPr>
        <b/>
        <i/>
        <sz val="10"/>
        <color rgb="FF7030A0"/>
        <rFont val="Arial"/>
        <family val="2"/>
      </rPr>
      <t>En caso de presentarse  inconsistencias se hacen los ajustes correspondientes.</t>
    </r>
    <r>
      <rPr>
        <sz val="10"/>
        <color theme="1"/>
        <rFont val="Arial"/>
        <family val="2"/>
      </rPr>
      <t xml:space="preserve">
</t>
    </r>
    <r>
      <rPr>
        <b/>
        <i/>
        <sz val="10"/>
        <color rgb="FFC00000"/>
        <rFont val="Arial"/>
        <family val="2"/>
      </rPr>
      <t>Evidencias:E</t>
    </r>
    <r>
      <rPr>
        <i/>
        <sz val="10"/>
        <color theme="1"/>
        <rFont val="Arial"/>
        <family val="2"/>
      </rPr>
      <t>ntrega de informes  presupuestales  y actas de reunión a los comités de contratación, direccionamiento y consejo directivo.</t>
    </r>
    <r>
      <rPr>
        <b/>
        <i/>
        <sz val="10"/>
        <color theme="1"/>
        <rFont val="Arial"/>
        <family val="2"/>
      </rPr>
      <t xml:space="preserve">
</t>
    </r>
    <r>
      <rPr>
        <b/>
        <i/>
        <sz val="10"/>
        <color rgb="FFC00000"/>
        <rFont val="Arial"/>
        <family val="2"/>
      </rPr>
      <t xml:space="preserve">Control:
</t>
    </r>
    <r>
      <rPr>
        <i/>
        <sz val="10"/>
        <color rgb="FF002060"/>
        <rFont val="Arial"/>
        <family val="2"/>
      </rPr>
      <t xml:space="preserve">Información presupuestal entregada oportunamente.
Reporte periódico de la ejecución finanicera 
</t>
    </r>
  </si>
  <si>
    <t xml:space="preserve">El proceso inicia con la planeación de actividades del presupuesto, elaboración y ejecución del mismo, continua con los procesos de facturacion,  recaudo, egresos y ejecucucion (pasar del inicio a la operacion)   finaliza con la rendición de informes financieros, contables y  presupuestales peiodicos en el cierre de la vigencia y la implementación de las acciones de mejoramiento para el mismo proceso. </t>
  </si>
  <si>
    <t>La combinación de factores como no cobrar oportunamente los recursos de la entidad, Inoportunidad en la conciliación financiera, o desembolsos de cuentas diferentes pueden ocasionar sobrecostos en la liquidación de contratos con otras entidades, perdida de credibilidad por  parte de los contratistas, demandas contra la entidad.</t>
  </si>
  <si>
    <t xml:space="preserve">
Incumplimiento de los requisitos para la ejecución completa y oportuna  de ingresos</t>
  </si>
  <si>
    <r>
      <rPr>
        <b/>
        <i/>
        <sz val="10"/>
        <color rgb="FFC00000"/>
        <rFont val="Arial"/>
        <family val="2"/>
      </rPr>
      <t>Descripción;</t>
    </r>
    <r>
      <rPr>
        <b/>
        <i/>
        <sz val="10"/>
        <color rgb="FF002060"/>
        <rFont val="Arial"/>
        <family val="2"/>
      </rPr>
      <t xml:space="preserve">El tesorero </t>
    </r>
    <r>
      <rPr>
        <sz val="10"/>
        <color rgb="FF002060"/>
        <rFont val="Arial"/>
        <family val="2"/>
      </rPr>
      <t xml:space="preserve"> </t>
    </r>
    <r>
      <rPr>
        <b/>
        <i/>
        <sz val="10"/>
        <color theme="9" tint="-0.249977111117893"/>
        <rFont val="Arial"/>
        <family val="2"/>
      </rPr>
      <t>verifica</t>
    </r>
    <r>
      <rPr>
        <sz val="10"/>
        <color theme="1"/>
        <rFont val="Arial"/>
        <family val="2"/>
      </rPr>
      <t xml:space="preserve"> permanentemente, que los valores recaudados en el portal empresarial del banco popular corresponda  con los saldos adeudados por los clientes, tomando dicha información directamente del portal  bancario e</t>
    </r>
    <r>
      <rPr>
        <b/>
        <i/>
        <sz val="10"/>
        <color rgb="FF0070C0"/>
        <rFont val="Arial"/>
        <family val="2"/>
      </rPr>
      <t xml:space="preserve"> identifica las cuentas por cobrar,</t>
    </r>
    <r>
      <rPr>
        <sz val="10"/>
        <color rgb="FF0070C0"/>
        <rFont val="Arial"/>
        <family val="2"/>
      </rPr>
      <t xml:space="preserve"> </t>
    </r>
    <r>
      <rPr>
        <sz val="10"/>
        <color theme="1"/>
        <rFont val="Arial"/>
        <family val="2"/>
      </rPr>
      <t xml:space="preserve">permitiendo registrar los ingresos de forma oportuna para la confiabilidad de la información  registrada en el módulo de tesorería.
</t>
    </r>
    <r>
      <rPr>
        <b/>
        <i/>
        <sz val="10"/>
        <color rgb="FFC00000"/>
        <rFont val="Arial"/>
        <family val="2"/>
      </rPr>
      <t>Posible Desviación</t>
    </r>
    <r>
      <rPr>
        <sz val="10"/>
        <color rgb="FFC00000"/>
        <rFont val="Arial"/>
        <family val="2"/>
      </rPr>
      <t>:</t>
    </r>
    <r>
      <rPr>
        <sz val="10"/>
        <color theme="1"/>
        <rFont val="Arial"/>
        <family val="2"/>
      </rPr>
      <t>En caso de observar cuentas de cobro o facturas que a la fecha no se han recaudado, realiza las llamadas a los clientes y solicita la fecha para el pago de las mismas.</t>
    </r>
    <r>
      <rPr>
        <b/>
        <i/>
        <sz val="10"/>
        <color theme="7" tint="-0.249977111117893"/>
        <rFont val="Arial"/>
        <family val="2"/>
      </rPr>
      <t xml:space="preserve">
</t>
    </r>
    <r>
      <rPr>
        <b/>
        <i/>
        <sz val="10"/>
        <color rgb="FFFF0000"/>
        <rFont val="Arial"/>
        <family val="2"/>
      </rPr>
      <t xml:space="preserve">Evidencias: </t>
    </r>
    <r>
      <rPr>
        <sz val="10"/>
        <color theme="1"/>
        <rFont val="Arial"/>
        <family val="2"/>
      </rPr>
      <t xml:space="preserve">Informe de cuentas por cobrar  Vs informe de ingresos.
</t>
    </r>
    <r>
      <rPr>
        <b/>
        <sz val="10"/>
        <color rgb="FFC00000"/>
        <rFont val="Arial"/>
        <family val="2"/>
      </rPr>
      <t>Control:</t>
    </r>
    <r>
      <rPr>
        <sz val="10"/>
        <color rgb="FFC00000"/>
        <rFont val="Arial"/>
        <family val="2"/>
      </rPr>
      <t xml:space="preserve"> 
</t>
    </r>
    <r>
      <rPr>
        <sz val="10"/>
        <color theme="1"/>
        <rFont val="Arial"/>
        <family val="2"/>
      </rPr>
      <t>1.Verificar en el portal empresarial saldos adeudados por lo clientes.
2.Identificar las cuentas por cobrar y registrar los ingresos oportunamente.</t>
    </r>
  </si>
  <si>
    <t xml:space="preserve">
Falta de registros de información en alguno de los procedimientos (contable, tesorería, presupuesto).
Falta de automatización de la gestion financiera.
Sub-utilización  de los sistemas de información.
Falta de parametrización del software.
</t>
  </si>
  <si>
    <t>Desactualización de la historia laboral de los funcionarios.</t>
  </si>
  <si>
    <r>
      <rPr>
        <b/>
        <sz val="10"/>
        <color rgb="FFC00000"/>
        <rFont val="Arial"/>
        <family val="2"/>
      </rPr>
      <t>Descripción</t>
    </r>
    <r>
      <rPr>
        <sz val="10"/>
        <color theme="1"/>
        <rFont val="Arial"/>
        <family val="2"/>
      </rPr>
      <t>:</t>
    </r>
    <r>
      <rPr>
        <b/>
        <sz val="10"/>
        <color rgb="FF002060"/>
        <rFont val="Arial"/>
        <family val="2"/>
      </rPr>
      <t>Asignar  una persona que verifique permanentemente la consignación y foliación de documentos que deben reposar en las historias laborales,</t>
    </r>
    <r>
      <rPr>
        <sz val="10"/>
        <color theme="1"/>
        <rFont val="Arial"/>
        <family val="2"/>
      </rPr>
      <t xml:space="preserve"> de acuerdo con lo establecido en la guia de organización de archivo de gestión de la entidad y</t>
    </r>
    <r>
      <rPr>
        <sz val="10"/>
        <color rgb="FF0070C0"/>
        <rFont val="Arial"/>
        <family val="2"/>
      </rPr>
      <t xml:space="preserve"> </t>
    </r>
    <r>
      <rPr>
        <b/>
        <sz val="10"/>
        <color rgb="FF0070C0"/>
        <rFont val="Arial"/>
        <family val="2"/>
      </rPr>
      <t>realizar la respectiva validación de la información en el PASIVOCOL.</t>
    </r>
    <r>
      <rPr>
        <sz val="10"/>
        <color theme="1"/>
        <rFont val="Arial"/>
        <family val="2"/>
      </rPr>
      <t xml:space="preserve">
</t>
    </r>
    <r>
      <rPr>
        <b/>
        <sz val="10"/>
        <color rgb="FFFF0000"/>
        <rFont val="Arial"/>
        <family val="2"/>
      </rPr>
      <t>Desviación:</t>
    </r>
    <r>
      <rPr>
        <sz val="10"/>
        <color theme="1"/>
        <rFont val="Arial"/>
        <family val="2"/>
      </rPr>
      <t xml:space="preserve"> En caso de tener historias laborales desactualizadas, se debe listar las historias pendientes para proceder con la actualización y cumplir las políticas para mantener actualizada la información.
</t>
    </r>
    <r>
      <rPr>
        <b/>
        <sz val="10"/>
        <color rgb="FFFF0000"/>
        <rFont val="Arial"/>
        <family val="2"/>
      </rPr>
      <t>Evidencias:</t>
    </r>
    <r>
      <rPr>
        <b/>
        <sz val="10"/>
        <color theme="1"/>
        <rFont val="Arial"/>
        <family val="2"/>
      </rPr>
      <t xml:space="preserve"> </t>
    </r>
    <r>
      <rPr>
        <sz val="10"/>
        <color theme="1"/>
        <rFont val="Arial"/>
        <family val="2"/>
      </rPr>
      <t xml:space="preserve"> Hoja de control de documentos actualizado con los registros documentales de funcionarios activos(entrega trimestral de actualizaciones), Informe de validaciones y justificaciones en el PASIVOCOL  y proyección del cálculo actuarial.
</t>
    </r>
    <r>
      <rPr>
        <sz val="10"/>
        <color rgb="FFFF0000"/>
        <rFont val="Arial"/>
        <family val="2"/>
      </rPr>
      <t>Control:</t>
    </r>
    <r>
      <rPr>
        <sz val="10"/>
        <color theme="1"/>
        <rFont val="Arial"/>
        <family val="2"/>
      </rPr>
      <t xml:space="preserve">
1. Mantener actualizado la hoja de control de documentos de las historias laborales de los funcionarios activos.
2.Realizar validación de la información del PASIVOCOL, y proyección del cálculo actuarial.</t>
    </r>
  </si>
  <si>
    <r>
      <rPr>
        <b/>
        <sz val="9"/>
        <color rgb="FFFF0000"/>
        <rFont val="Arial"/>
        <family val="2"/>
      </rPr>
      <t>El profesional de Gestión Humana,</t>
    </r>
    <r>
      <rPr>
        <b/>
        <sz val="9"/>
        <color rgb="FF002060"/>
        <rFont val="Arial"/>
        <family val="2"/>
      </rPr>
      <t xml:space="preserve"> realiza periódicamete el seguimiento a la ejecución del plan estratégico</t>
    </r>
    <r>
      <rPr>
        <sz val="9"/>
        <color theme="1"/>
        <rFont val="Arial"/>
        <family val="2"/>
      </rPr>
      <t xml:space="preserve"> de talento humano,</t>
    </r>
    <r>
      <rPr>
        <b/>
        <sz val="9"/>
        <color rgb="FF0070C0"/>
        <rFont val="Arial"/>
        <family val="2"/>
      </rPr>
      <t xml:space="preserve"> comparando  el cumplimiento de los componentes del PETH, contra los requerimientos exigidos por la normativa para el desarrollo de la gestión humana.</t>
    </r>
    <r>
      <rPr>
        <sz val="9"/>
        <color theme="1"/>
        <rFont val="Arial"/>
        <family val="2"/>
      </rPr>
      <t xml:space="preserve">
</t>
    </r>
    <r>
      <rPr>
        <b/>
        <sz val="10"/>
        <color rgb="FFC00000"/>
        <rFont val="Arial"/>
        <family val="2"/>
      </rPr>
      <t>Desviación:</t>
    </r>
    <r>
      <rPr>
        <sz val="9"/>
        <color theme="1"/>
        <rFont val="Arial"/>
        <family val="2"/>
      </rPr>
      <t xml:space="preserve">Cuando se presente incumplimiento en el desarrollo del Plan estratégico de talento humano,  el profesional lider del proceso, debe reportar las causas del incumplimiento al comité de Gestión y Desempeño.
</t>
    </r>
    <r>
      <rPr>
        <b/>
        <sz val="9"/>
        <color rgb="FFC00000"/>
        <rFont val="Arial"/>
        <family val="2"/>
      </rPr>
      <t>Evidencias:</t>
    </r>
    <r>
      <rPr>
        <sz val="9"/>
        <color theme="1"/>
        <rFont val="Arial"/>
        <family val="2"/>
      </rPr>
      <t xml:space="preserve">Seguimiento a las cinco rutas  de implementación del MIPG.
</t>
    </r>
    <r>
      <rPr>
        <b/>
        <sz val="9"/>
        <color rgb="FFC00000"/>
        <rFont val="Arial"/>
        <family val="2"/>
      </rPr>
      <t xml:space="preserve">Controles: </t>
    </r>
    <r>
      <rPr>
        <sz val="9"/>
        <color theme="1"/>
        <rFont val="Arial"/>
        <family val="2"/>
      </rPr>
      <t xml:space="preserve">
Seguimiento a la implementación de las cinco (5) rutas de creación de valor a través de la matriz de plan de acción del PETH: Ruta de la felicidad, Ruta del crecimiento, Ruta del servicio, Ruta de la Calidad, Ruta de análisis de datos.
</t>
    </r>
    <r>
      <rPr>
        <b/>
        <sz val="9"/>
        <color rgb="FFC00000"/>
        <rFont val="Arial"/>
        <family val="2"/>
      </rPr>
      <t>1.Ruta de la felicidad</t>
    </r>
    <r>
      <rPr>
        <sz val="9"/>
        <color theme="1"/>
        <rFont val="Arial"/>
        <family val="2"/>
      </rPr>
      <t xml:space="preserve">: Plan anual de vacantes y Plan de Previsión de Recursos Humanos que prevea y programe los recursos necesarios para proveer las vacantes mediante concurso. </t>
    </r>
    <r>
      <rPr>
        <b/>
        <sz val="9"/>
        <color rgb="FF002060"/>
        <rFont val="Arial"/>
        <family val="2"/>
      </rPr>
      <t>Plan de bienestar e incentivos</t>
    </r>
    <r>
      <rPr>
        <sz val="9"/>
        <color theme="1"/>
        <rFont val="Arial"/>
        <family val="2"/>
      </rPr>
      <t xml:space="preserve">:(Innovación con pasión, equilibrio de vida, salario emocional), </t>
    </r>
    <r>
      <rPr>
        <b/>
        <sz val="9"/>
        <color rgb="FF002060"/>
        <rFont val="Arial"/>
        <family val="2"/>
      </rPr>
      <t>Plan de seguridad y salud en el trabajo:</t>
    </r>
    <r>
      <rPr>
        <sz val="9"/>
        <color theme="1"/>
        <rFont val="Arial"/>
        <family val="2"/>
      </rPr>
      <t xml:space="preserve"> (Entorno físico, Bienestar del talento).
</t>
    </r>
    <r>
      <rPr>
        <b/>
        <sz val="9"/>
        <color rgb="FFC00000"/>
        <rFont val="Arial"/>
        <family val="2"/>
      </rPr>
      <t>2.Ruta del crecimiento</t>
    </r>
    <r>
      <rPr>
        <sz val="9"/>
        <color theme="1"/>
        <rFont val="Arial"/>
        <family val="2"/>
      </rPr>
      <t>:</t>
    </r>
    <r>
      <rPr>
        <b/>
        <sz val="9"/>
        <color rgb="FF002060"/>
        <rFont val="Arial"/>
        <family val="2"/>
      </rPr>
      <t xml:space="preserve">Plan Institucional de Capacitación </t>
    </r>
    <r>
      <rPr>
        <sz val="9"/>
        <color theme="1"/>
        <rFont val="Arial"/>
        <family val="2"/>
      </rPr>
      <t>(Cultura de liderazgo)(Servidores que saben lo que hacen).</t>
    </r>
    <r>
      <rPr>
        <b/>
        <sz val="9"/>
        <color rgb="FF002060"/>
        <rFont val="Arial"/>
        <family val="2"/>
      </rPr>
      <t>Plan de bienestar e incentivos:</t>
    </r>
    <r>
      <rPr>
        <sz val="9"/>
        <color theme="1"/>
        <rFont val="Arial"/>
        <family val="2"/>
      </rPr>
      <t xml:space="preserve">Cultura del liderazgo, bienestar del talento humano, liderazgo en valores, servidores que saben lo que hacen.
Plan inducción y reinducción:(Bienestar del talento, Servidores que saben lo que hacen).
</t>
    </r>
    <r>
      <rPr>
        <b/>
        <sz val="9"/>
        <color rgb="FFC00000"/>
        <rFont val="Arial"/>
        <family val="2"/>
      </rPr>
      <t>3.Ruta del servicio</t>
    </r>
    <r>
      <rPr>
        <sz val="9"/>
        <color theme="1"/>
        <rFont val="Arial"/>
        <family val="2"/>
      </rPr>
      <t>:</t>
    </r>
    <r>
      <rPr>
        <b/>
        <sz val="9"/>
        <color rgb="FF002060"/>
        <rFont val="Arial"/>
        <family val="2"/>
      </rPr>
      <t>Plan Institucional de Capacitación</t>
    </r>
    <r>
      <rPr>
        <sz val="9"/>
        <color theme="1"/>
        <rFont val="Arial"/>
        <family val="2"/>
      </rPr>
      <t xml:space="preserve">(Cultura basada en el servicio),(Cultura que genera logro y bienestar).
</t>
    </r>
    <r>
      <rPr>
        <b/>
        <sz val="9"/>
        <color rgb="FF002060"/>
        <rFont val="Arial"/>
        <family val="2"/>
      </rPr>
      <t>Plan inducción y reinducción:</t>
    </r>
    <r>
      <rPr>
        <sz val="9"/>
        <color theme="1"/>
        <rFont val="Arial"/>
        <family val="2"/>
      </rPr>
      <t xml:space="preserve"> (Cultura que genera logro y bienestar).
</t>
    </r>
    <r>
      <rPr>
        <b/>
        <sz val="9"/>
        <color rgb="FFC00000"/>
        <rFont val="Arial"/>
        <family val="2"/>
      </rPr>
      <t>4.Ruta de la Calidad</t>
    </r>
    <r>
      <rPr>
        <b/>
        <sz val="9"/>
        <color rgb="FF002060"/>
        <rFont val="Arial"/>
        <family val="2"/>
      </rPr>
      <t>:Plan inducción y reinducción:</t>
    </r>
    <r>
      <rPr>
        <sz val="9"/>
        <color theme="1"/>
        <rFont val="Arial"/>
        <family val="2"/>
      </rPr>
      <t xml:space="preserve"> (Cultura de la calidad y la integridad).
</t>
    </r>
    <r>
      <rPr>
        <b/>
        <sz val="9"/>
        <color rgb="FFFF0000"/>
        <rFont val="Arial"/>
        <family val="2"/>
      </rPr>
      <t>5.Ruta de análisis de datos:</t>
    </r>
    <r>
      <rPr>
        <b/>
        <sz val="9"/>
        <color rgb="FF002060"/>
        <rFont val="Arial"/>
        <family val="2"/>
      </rPr>
      <t>Plan de bienestar e incentivos</t>
    </r>
    <r>
      <rPr>
        <sz val="9"/>
        <color theme="1"/>
        <rFont val="Arial"/>
        <family val="2"/>
      </rPr>
      <t>(Entendiendo personas a través del uso de los datos).</t>
    </r>
  </si>
  <si>
    <r>
      <rPr>
        <b/>
        <sz val="9"/>
        <color rgb="FFC00000"/>
        <rFont val="Arial"/>
        <family val="2"/>
      </rPr>
      <t xml:space="preserve">Riesgo: </t>
    </r>
    <r>
      <rPr>
        <b/>
        <sz val="9"/>
        <color rgb="FF002060"/>
        <rFont val="Arial"/>
        <family val="2"/>
      </rPr>
      <t xml:space="preserve">"Inexactitud en la liquidación de nomina y seguridad social".
</t>
    </r>
    <r>
      <rPr>
        <b/>
        <sz val="9"/>
        <color rgb="FFC00000"/>
        <rFont val="Arial"/>
        <family val="2"/>
      </rPr>
      <t>Descripción:</t>
    </r>
    <r>
      <rPr>
        <b/>
        <i/>
        <sz val="9"/>
        <color rgb="FFFF3300"/>
        <rFont val="Arial"/>
        <family val="2"/>
      </rPr>
      <t xml:space="preserve"> El profesional de Gestión Humana</t>
    </r>
    <r>
      <rPr>
        <b/>
        <sz val="9"/>
        <color rgb="FF002060"/>
        <rFont val="Arial"/>
        <family val="2"/>
      </rPr>
      <t xml:space="preserve"> </t>
    </r>
    <r>
      <rPr>
        <b/>
        <sz val="9"/>
        <color theme="9" tint="-0.499984740745262"/>
        <rFont val="Arial"/>
        <family val="2"/>
      </rPr>
      <t>quincenalmente,</t>
    </r>
    <r>
      <rPr>
        <b/>
        <sz val="9"/>
        <color rgb="FF00B050"/>
        <rFont val="Arial"/>
        <family val="2"/>
      </rPr>
      <t xml:space="preserve"> verifica</t>
    </r>
    <r>
      <rPr>
        <b/>
        <sz val="9"/>
        <color theme="1"/>
        <rFont val="Arial"/>
        <family val="2"/>
      </rPr>
      <t xml:space="preserve"> </t>
    </r>
    <r>
      <rPr>
        <sz val="9"/>
        <color theme="1"/>
        <rFont val="Arial"/>
        <family val="2"/>
      </rPr>
      <t>el reporte entregado por la analista de nómina, de las situaciones administrativas,</t>
    </r>
    <r>
      <rPr>
        <b/>
        <sz val="9"/>
        <color theme="9" tint="-0.249977111117893"/>
        <rFont val="Arial"/>
        <family val="2"/>
      </rPr>
      <t xml:space="preserve">  </t>
    </r>
    <r>
      <rPr>
        <b/>
        <sz val="9"/>
        <color rgb="FF005A9E"/>
        <rFont val="Arial"/>
        <family val="2"/>
      </rPr>
      <t>realizando la revisión de  las solicitudes y actos administrativos que generen novedades</t>
    </r>
    <r>
      <rPr>
        <sz val="9"/>
        <color theme="9" tint="-0.249977111117893"/>
        <rFont val="Arial"/>
        <family val="2"/>
      </rPr>
      <t xml:space="preserve">, </t>
    </r>
    <r>
      <rPr>
        <sz val="9"/>
        <color theme="1"/>
        <rFont val="Arial"/>
        <family val="2"/>
      </rPr>
      <t xml:space="preserve">
</t>
    </r>
    <r>
      <rPr>
        <b/>
        <sz val="9"/>
        <color rgb="FFC00000"/>
        <rFont val="Arial"/>
        <family val="2"/>
      </rPr>
      <t>Posible Desviación</t>
    </r>
    <r>
      <rPr>
        <sz val="9"/>
        <color rgb="FFC00000"/>
        <rFont val="Arial"/>
        <family val="2"/>
      </rPr>
      <t xml:space="preserve">: </t>
    </r>
    <r>
      <rPr>
        <sz val="9"/>
        <color theme="1"/>
        <rFont val="Arial"/>
        <family val="2"/>
      </rPr>
      <t xml:space="preserve">En caso de encontrar información faltante se debe realizar la actualización en el periodo siguiente, para no afectar la liquidación de la nómina.
</t>
    </r>
    <r>
      <rPr>
        <b/>
        <i/>
        <sz val="9"/>
        <color rgb="FFC00000"/>
        <rFont val="Arial"/>
        <family val="2"/>
      </rPr>
      <t>Evidencias:</t>
    </r>
    <r>
      <rPr>
        <sz val="9"/>
        <color theme="1"/>
        <rFont val="Arial"/>
        <family val="2"/>
      </rPr>
      <t xml:space="preserve"> Archivo de verificación de las nóminas causadas con sus respectivas novedades.
</t>
    </r>
    <r>
      <rPr>
        <b/>
        <sz val="9"/>
        <color rgb="FFC00000"/>
        <rFont val="Arial"/>
        <family val="2"/>
      </rPr>
      <t xml:space="preserve">Controles: (1).
</t>
    </r>
    <r>
      <rPr>
        <b/>
        <sz val="9"/>
        <color theme="1"/>
        <rFont val="Arial"/>
        <family val="2"/>
      </rPr>
      <t>Verificar el cumplimiento de las situaciones administrativas para la liquidación de las nóminas causadas en el periodo objeto de revisión.</t>
    </r>
    <r>
      <rPr>
        <b/>
        <sz val="9"/>
        <color rgb="FFC00000"/>
        <rFont val="Arial"/>
        <family val="2"/>
      </rPr>
      <t xml:space="preserve">
</t>
    </r>
  </si>
  <si>
    <r>
      <rPr>
        <b/>
        <sz val="9"/>
        <color rgb="FFC00000"/>
        <rFont val="Arial"/>
        <family val="2"/>
      </rPr>
      <t xml:space="preserve">Riesgo: </t>
    </r>
    <r>
      <rPr>
        <b/>
        <sz val="9"/>
        <color rgb="FF002060"/>
        <rFont val="Arial"/>
        <family val="2"/>
      </rPr>
      <t xml:space="preserve">"Vinculación  y movilidad de la planta de personal  en favor de terceros".
</t>
    </r>
    <r>
      <rPr>
        <b/>
        <sz val="9"/>
        <color rgb="FFC00000"/>
        <rFont val="Arial"/>
        <family val="2"/>
      </rPr>
      <t>Descripción</t>
    </r>
    <r>
      <rPr>
        <b/>
        <sz val="9"/>
        <color rgb="FFFF3300"/>
        <rFont val="Arial"/>
        <family val="2"/>
      </rPr>
      <t>:La profesional de Gestión Humana</t>
    </r>
    <r>
      <rPr>
        <b/>
        <sz val="9"/>
        <color theme="1"/>
        <rFont val="Arial"/>
        <family val="2"/>
      </rPr>
      <t>,</t>
    </r>
    <r>
      <rPr>
        <b/>
        <sz val="9"/>
        <color rgb="FF002060"/>
        <rFont val="Arial"/>
        <family val="2"/>
      </rPr>
      <t xml:space="preserve"> realiza</t>
    </r>
    <r>
      <rPr>
        <sz val="9"/>
        <color theme="1"/>
        <rFont val="Arial"/>
        <family val="2"/>
      </rPr>
      <t xml:space="preserve"> la</t>
    </r>
    <r>
      <rPr>
        <b/>
        <sz val="9"/>
        <color rgb="FF0070C0"/>
        <rFont val="Arial"/>
        <family val="2"/>
      </rPr>
      <t xml:space="preserve"> </t>
    </r>
    <r>
      <rPr>
        <sz val="9"/>
        <color theme="1"/>
        <rFont val="Arial"/>
        <family val="2"/>
      </rPr>
      <t xml:space="preserve">publicación en la página de la CNSC de la apertura de la convocatoria territorial,  con el fin de asegurar el reclutamiento de los mejores funcionarios y evitar las demandas y sanciones, contribuyendo en la transparencia para garantizar que no se materialice el riesgo de corrupciòn.
</t>
    </r>
    <r>
      <rPr>
        <b/>
        <sz val="9"/>
        <color rgb="FFFF0000"/>
        <rFont val="Arial"/>
        <family val="2"/>
      </rPr>
      <t>La profesional de Gestión Humana,</t>
    </r>
    <r>
      <rPr>
        <b/>
        <sz val="9"/>
        <color rgb="FF002060"/>
        <rFont val="Arial"/>
        <family val="2"/>
      </rPr>
      <t xml:space="preserve"> verifica</t>
    </r>
    <r>
      <rPr>
        <sz val="9"/>
        <color theme="1"/>
        <rFont val="Arial"/>
        <family val="2"/>
      </rPr>
      <t xml:space="preserve"> el cumplimiento de los requisitos establecidos por la ley 909 de 2004 (encargos)y Ley 1960 de 2019 (ascensos), con cada uno de los funcionarios postulados para encargos o ascensos.
</t>
    </r>
    <r>
      <rPr>
        <b/>
        <sz val="9"/>
        <color rgb="FFC00000"/>
        <rFont val="Arial"/>
        <family val="2"/>
      </rPr>
      <t xml:space="preserve">Posibles Desviaciones: </t>
    </r>
    <r>
      <rPr>
        <sz val="9"/>
        <color theme="1"/>
        <rFont val="Arial"/>
        <family val="2"/>
      </rPr>
      <t xml:space="preserve">En caso de no cumplir con los requisitos se declara desierta  la convocatoria interna y se procede con la vinculación externa.
</t>
    </r>
    <r>
      <rPr>
        <b/>
        <sz val="9"/>
        <color rgb="FFC00000"/>
        <rFont val="Arial"/>
        <family val="2"/>
      </rPr>
      <t xml:space="preserve">Evidencias: </t>
    </r>
    <r>
      <rPr>
        <sz val="9"/>
        <color theme="1"/>
        <rFont val="Arial"/>
        <family val="2"/>
      </rPr>
      <t xml:space="preserve">Avances o modificaciones en el desarrollo de la convocatoria territorial, Publicación convocatorias internas.
</t>
    </r>
    <r>
      <rPr>
        <b/>
        <sz val="9"/>
        <color rgb="FFC00000"/>
        <rFont val="Arial"/>
        <family val="2"/>
      </rPr>
      <t xml:space="preserve">Controles: (1).
</t>
    </r>
    <r>
      <rPr>
        <b/>
        <sz val="9"/>
        <color theme="1"/>
        <rFont val="Arial"/>
        <family val="2"/>
      </rPr>
      <t>Publicar en la página de la CNSC, la apertura de la convocatoria territorial y verificar el cumplimiento de los requisitos establecidos en la normativa.</t>
    </r>
  </si>
  <si>
    <r>
      <rPr>
        <b/>
        <sz val="10"/>
        <color rgb="FFC00000"/>
        <rFont val="Arial"/>
        <family val="2"/>
      </rPr>
      <t xml:space="preserve">Riesgo: </t>
    </r>
    <r>
      <rPr>
        <b/>
        <sz val="10"/>
        <color rgb="FF002060"/>
        <rFont val="Arial"/>
        <family val="2"/>
      </rPr>
      <t xml:space="preserve">"Base de datos de nómina".
</t>
    </r>
    <r>
      <rPr>
        <b/>
        <sz val="10"/>
        <color rgb="FFC00000"/>
        <rFont val="Arial"/>
        <family val="2"/>
      </rPr>
      <t>Descripción:</t>
    </r>
    <r>
      <rPr>
        <b/>
        <sz val="10"/>
        <color rgb="FF002060"/>
        <rFont val="Arial"/>
        <family val="2"/>
      </rPr>
      <t>Verificar</t>
    </r>
    <r>
      <rPr>
        <sz val="10"/>
        <color rgb="FF002060"/>
        <rFont val="Arial"/>
        <family val="2"/>
      </rPr>
      <t xml:space="preserve"> </t>
    </r>
    <r>
      <rPr>
        <sz val="10"/>
        <color theme="1"/>
        <rFont val="Arial"/>
        <family val="2"/>
      </rPr>
      <t xml:space="preserve">que el software, </t>
    </r>
    <r>
      <rPr>
        <sz val="10"/>
        <color rgb="FF00B0F0"/>
        <rFont val="Arial"/>
        <family val="2"/>
      </rPr>
      <t xml:space="preserve"> </t>
    </r>
    <r>
      <rPr>
        <b/>
        <sz val="10"/>
        <color rgb="FF00B0F0"/>
        <rFont val="Arial"/>
        <family val="2"/>
      </rPr>
      <t>cumpla</t>
    </r>
    <r>
      <rPr>
        <b/>
        <sz val="10"/>
        <color theme="6" tint="-0.499984740745262"/>
        <rFont val="Arial"/>
        <family val="2"/>
      </rPr>
      <t xml:space="preserve"> </t>
    </r>
    <r>
      <rPr>
        <sz val="10"/>
        <rFont val="Arial"/>
        <family val="2"/>
      </rPr>
      <t xml:space="preserve">con los </t>
    </r>
    <r>
      <rPr>
        <b/>
        <sz val="10"/>
        <rFont val="Arial"/>
        <family val="2"/>
      </rPr>
      <t xml:space="preserve">controles de seguridad de la información, </t>
    </r>
    <r>
      <rPr>
        <sz val="10"/>
        <rFont val="Arial"/>
        <family val="2"/>
      </rPr>
      <t xml:space="preserve"> establecidos por la entidad.
</t>
    </r>
    <r>
      <rPr>
        <b/>
        <sz val="10"/>
        <color rgb="FFC00000"/>
        <rFont val="Arial"/>
        <family val="2"/>
      </rPr>
      <t xml:space="preserve">Posibles Desviaciones: </t>
    </r>
    <r>
      <rPr>
        <sz val="10"/>
        <color theme="1"/>
        <rFont val="Arial"/>
        <family val="2"/>
      </rPr>
      <t xml:space="preserve">En caso de presentar inconsistencias en el software, </t>
    </r>
    <r>
      <rPr>
        <sz val="10"/>
        <rFont val="Arial"/>
        <family val="2"/>
      </rPr>
      <t>se solicita soporte técnico al proveedor.</t>
    </r>
    <r>
      <rPr>
        <sz val="10"/>
        <color theme="1"/>
        <rFont val="Arial"/>
        <family val="2"/>
      </rPr>
      <t xml:space="preserve">
</t>
    </r>
    <r>
      <rPr>
        <b/>
        <sz val="10"/>
        <color rgb="FFC00000"/>
        <rFont val="Arial"/>
        <family val="2"/>
      </rPr>
      <t>Evidencias:</t>
    </r>
    <r>
      <rPr>
        <sz val="10"/>
        <rFont val="Arial"/>
        <family val="2"/>
      </rPr>
      <t xml:space="preserve"> Reporte de inconsistencias presentadas en el  software.</t>
    </r>
    <r>
      <rPr>
        <sz val="10"/>
        <color theme="1"/>
        <rFont val="Arial"/>
        <family val="2"/>
      </rPr>
      <t xml:space="preserve">
</t>
    </r>
    <r>
      <rPr>
        <b/>
        <sz val="10"/>
        <color rgb="FFC00000"/>
        <rFont val="Arial"/>
        <family val="2"/>
      </rPr>
      <t xml:space="preserve">Control: </t>
    </r>
    <r>
      <rPr>
        <sz val="10"/>
        <color theme="1"/>
        <rFont val="Arial"/>
        <family val="2"/>
      </rPr>
      <t xml:space="preserve">
Reporte mensual a Gestión Financiera (Tesorería) de las inconsisitencias presentadas en el periodo </t>
    </r>
  </si>
  <si>
    <r>
      <rPr>
        <b/>
        <sz val="10"/>
        <color rgb="FFC00000"/>
        <rFont val="Arial"/>
        <family val="2"/>
      </rPr>
      <t>Riesgo</t>
    </r>
    <r>
      <rPr>
        <b/>
        <sz val="10"/>
        <color rgb="FF002060"/>
        <rFont val="Arial"/>
        <family val="2"/>
      </rPr>
      <t xml:space="preserve">:Incumplimiento de los requisitos en las etapas contractuales
</t>
    </r>
    <r>
      <rPr>
        <b/>
        <sz val="10"/>
        <color rgb="FF0070C0"/>
        <rFont val="Arial"/>
        <family val="2"/>
      </rPr>
      <t>La alta dirección debe garantizar  la capacidad  operativa e idoneidad del personal</t>
    </r>
    <r>
      <rPr>
        <sz val="10"/>
        <color theme="1"/>
        <rFont val="Arial"/>
        <family val="2"/>
      </rPr>
      <t xml:space="preserve"> que interviene en el procedimiento contractual para que </t>
    </r>
    <r>
      <rPr>
        <b/>
        <sz val="10"/>
        <color rgb="FF002060"/>
        <rFont val="Arial"/>
        <family val="2"/>
      </rPr>
      <t>el equipo jurídico cumpla con los requisitos legales y los lineamientos en los temas de contratación</t>
    </r>
    <r>
      <rPr>
        <sz val="10"/>
        <color theme="1"/>
        <rFont val="Arial"/>
        <family val="2"/>
      </rPr>
      <t xml:space="preserve">.
</t>
    </r>
    <r>
      <rPr>
        <b/>
        <sz val="10"/>
        <color rgb="FFFF0000"/>
        <rFont val="Arial"/>
        <family val="2"/>
      </rPr>
      <t>Desviación:</t>
    </r>
    <r>
      <rPr>
        <sz val="10"/>
        <color theme="1"/>
        <rFont val="Arial"/>
        <family val="2"/>
      </rPr>
      <t xml:space="preserve"> En caso de encontrar incumplimiento se remite  al comité de contratación, donde se establece las acciones administrativas y legales  que correspondan.
</t>
    </r>
    <r>
      <rPr>
        <b/>
        <sz val="10"/>
        <color rgb="FFC00000"/>
        <rFont val="Arial"/>
        <family val="2"/>
      </rPr>
      <t xml:space="preserve">Evidencias: </t>
    </r>
    <r>
      <rPr>
        <sz val="10"/>
        <color theme="1"/>
        <rFont val="Arial"/>
        <family val="2"/>
      </rPr>
      <t xml:space="preserve">Actas del comité de contratación,  Cronograma capacitacion de contratación.
</t>
    </r>
    <r>
      <rPr>
        <b/>
        <sz val="10"/>
        <color rgb="FFFF0000"/>
        <rFont val="Arial"/>
        <family val="2"/>
      </rPr>
      <t>Controles: (1).</t>
    </r>
    <r>
      <rPr>
        <sz val="10"/>
        <color theme="1"/>
        <rFont val="Arial"/>
        <family val="2"/>
      </rPr>
      <t xml:space="preserve">
Garantizar la capacidad operativa para dar respuesta al seguimiento de la ejecución contractual con el fin de verificar el cumplimiento de las obligaciones contractuales.</t>
    </r>
  </si>
  <si>
    <r>
      <rPr>
        <b/>
        <sz val="10"/>
        <color rgb="FFC00000"/>
        <rFont val="Arial"/>
        <family val="2"/>
      </rPr>
      <t>La secretraría General y Gestión humana,</t>
    </r>
    <r>
      <rPr>
        <b/>
        <sz val="10"/>
        <color rgb="FF002060"/>
        <rFont val="Arial"/>
        <family val="2"/>
      </rPr>
      <t xml:space="preserve"> A traves del plan de capacitación </t>
    </r>
    <r>
      <rPr>
        <sz val="10"/>
        <color theme="1"/>
        <rFont val="Arial"/>
        <family val="2"/>
      </rPr>
      <t xml:space="preserve"> desarrollan las competencias de los servidores públicos designados como supervisores en la BPP, para adquirir los conocimientos técnicos y procedimentales que eviten el incumplimiento, las controversias contractuales y los procesos sancionatorios.</t>
    </r>
    <r>
      <rPr>
        <b/>
        <sz val="10"/>
        <color rgb="FF0070C0"/>
        <rFont val="Arial"/>
        <family val="2"/>
      </rPr>
      <t xml:space="preserve"> Asi mismo, la  alta Dirección  revisa en el comité de gestión y desempeño la carga laboral para dar cumplimiento a su ejecución.</t>
    </r>
  </si>
  <si>
    <r>
      <rPr>
        <b/>
        <sz val="10"/>
        <color theme="1"/>
        <rFont val="Arial"/>
        <family val="2"/>
      </rPr>
      <t xml:space="preserve">En la etapa de planeación, </t>
    </r>
    <r>
      <rPr>
        <sz val="10"/>
        <color theme="1"/>
        <rFont val="Arial"/>
        <family val="2"/>
      </rPr>
      <t xml:space="preserve">los </t>
    </r>
    <r>
      <rPr>
        <b/>
        <sz val="10"/>
        <color rgb="FFC00000"/>
        <rFont val="Arial"/>
        <family val="2"/>
      </rPr>
      <t>integrantes del comité de contratación</t>
    </r>
    <r>
      <rPr>
        <sz val="10"/>
        <color theme="1"/>
        <rFont val="Arial"/>
        <family val="2"/>
      </rPr>
      <t xml:space="preserve"> </t>
    </r>
    <r>
      <rPr>
        <b/>
        <sz val="10"/>
        <color rgb="FF0070C0"/>
        <rFont val="Arial"/>
        <family val="2"/>
      </rPr>
      <t>verifican y aprueban</t>
    </r>
    <r>
      <rPr>
        <sz val="10"/>
        <color theme="1"/>
        <rFont val="Arial"/>
        <family val="2"/>
      </rPr>
      <t xml:space="preserve"> las solicitudes de las áreas que requieren  bienes y servicios.
Para la etapa precontractual,</t>
    </r>
    <r>
      <rPr>
        <b/>
        <sz val="10"/>
        <color rgb="FF0070C0"/>
        <rFont val="Arial"/>
        <family val="2"/>
      </rPr>
      <t xml:space="preserve"> los estudios previos son construidos y firmados por las diferentes áreas que intervienen en el procedimiento.</t>
    </r>
    <r>
      <rPr>
        <sz val="10"/>
        <color theme="1"/>
        <rFont val="Arial"/>
        <family val="2"/>
      </rPr>
      <t xml:space="preserve">
Las decisiones tomadas son registradas en las actas del comité, firmadas por los miembros de este, lo que permite continuar con las etapas subsiguientes de los procesos contractuales correspondientes.
</t>
    </r>
    <r>
      <rPr>
        <b/>
        <sz val="10"/>
        <color rgb="FFC00000"/>
        <rFont val="Arial"/>
        <family val="2"/>
      </rPr>
      <t>Evidencias:</t>
    </r>
    <r>
      <rPr>
        <sz val="10"/>
        <color theme="1"/>
        <rFont val="Arial"/>
        <family val="2"/>
      </rPr>
      <t xml:space="preserve"> entrega semestral del  plan anual de adquisiciones, actas del comité de contratación.
</t>
    </r>
    <r>
      <rPr>
        <b/>
        <sz val="10"/>
        <color rgb="FFC00000"/>
        <rFont val="Arial"/>
        <family val="2"/>
      </rPr>
      <t xml:space="preserve">Controles:
</t>
    </r>
    <r>
      <rPr>
        <b/>
        <sz val="10"/>
        <color theme="1"/>
        <rFont val="Arial"/>
        <family val="2"/>
      </rPr>
      <t>1.Verificar que el Plan anual de adquisiciones entregado semestralmente corresponda los estudios estudios previos y contratos realizados en la BPP.</t>
    </r>
  </si>
  <si>
    <r>
      <rPr>
        <b/>
        <sz val="10"/>
        <color rgb="FFC00000"/>
        <rFont val="Arial"/>
        <family val="2"/>
      </rPr>
      <t>El comité de conciliación</t>
    </r>
    <r>
      <rPr>
        <sz val="10"/>
        <color rgb="FF002060"/>
        <rFont val="Arial"/>
        <family val="2"/>
      </rPr>
      <t xml:space="preserve"> </t>
    </r>
    <r>
      <rPr>
        <b/>
        <sz val="10"/>
        <color rgb="FF002060"/>
        <rFont val="Arial"/>
        <family val="2"/>
      </rPr>
      <t>verifica y mantiene actualizad</t>
    </r>
    <r>
      <rPr>
        <sz val="10"/>
        <color theme="1"/>
        <rFont val="Arial"/>
        <family val="2"/>
      </rPr>
      <t>a</t>
    </r>
    <r>
      <rPr>
        <b/>
        <sz val="10"/>
        <color rgb="FF0070C0"/>
        <rFont val="Arial"/>
        <family val="2"/>
      </rPr>
      <t xml:space="preserve"> la política de prevención del daño antijurídico frente a  la provisión de la entidad,</t>
    </r>
    <r>
      <rPr>
        <sz val="10"/>
        <color theme="1"/>
        <rFont val="Arial"/>
        <family val="2"/>
      </rPr>
      <t xml:space="preserve">  revisando que contenga las acciones preventivas que deberá implementar la BPP. Paralelo a  esta labor se debe validar la  Resolución N°. 201940211 (15 agosto) de 2019 por medio de la cual se adoptan las políticas generales que orientarán la defensa de la Biblioteca Pública Piloto de Medellín para América Latina. </t>
    </r>
    <r>
      <rPr>
        <b/>
        <sz val="10"/>
        <color rgb="FFC00000"/>
        <rFont val="Arial"/>
        <family val="2"/>
      </rPr>
      <t>Desviación:</t>
    </r>
    <r>
      <rPr>
        <sz val="10"/>
        <color theme="1"/>
        <rFont val="Arial"/>
        <family val="2"/>
      </rPr>
      <t xml:space="preserve"> En caso de incumplimiento de los lineamientos establecidos en la política  se pueden generar demandas contra la entidad, pérdidads patimoniales , afectacion de la imagen, afectación de la tasa de éxito de defensa judicial y plan de acción anual del comité de conciliación.
</t>
    </r>
    <r>
      <rPr>
        <b/>
        <sz val="10"/>
        <color rgb="FFC00000"/>
        <rFont val="Arial"/>
        <family val="2"/>
      </rPr>
      <t>Evidencia:</t>
    </r>
    <r>
      <rPr>
        <sz val="10"/>
        <color theme="1"/>
        <rFont val="Arial"/>
        <family val="2"/>
      </rPr>
      <t xml:space="preserve"> Actas del comité de conciliación, aplicación de la política de prevención del daño antíjurídico, guía de defensa judicial del estado.</t>
    </r>
  </si>
  <si>
    <r>
      <rPr>
        <b/>
        <sz val="10"/>
        <color rgb="FFC00000"/>
        <rFont val="Arial"/>
        <family val="2"/>
      </rPr>
      <t>Descripción:</t>
    </r>
    <r>
      <rPr>
        <sz val="10"/>
        <rFont val="Arial"/>
        <family val="2"/>
      </rPr>
      <t xml:space="preserve"> </t>
    </r>
    <r>
      <rPr>
        <b/>
        <sz val="10"/>
        <color rgb="FF002060"/>
        <rFont val="Arial"/>
        <family val="2"/>
      </rPr>
      <t>el Técnico Administrativo de Gestión Documental con el acompañamiento de Mesa de Ayuda</t>
    </r>
    <r>
      <rPr>
        <sz val="10"/>
        <rFont val="Arial"/>
        <family val="2"/>
      </rPr>
      <t xml:space="preserve"> </t>
    </r>
    <r>
      <rPr>
        <b/>
        <sz val="10"/>
        <color rgb="FFFF3300"/>
        <rFont val="Arial"/>
        <family val="2"/>
      </rPr>
      <t>Verifica</t>
    </r>
    <r>
      <rPr>
        <sz val="10"/>
        <rFont val="Arial"/>
        <family val="2"/>
      </rPr>
      <t xml:space="preserve"> que los permisos y controles implementados para el manejo de la información, den respuestas a las necesidades de la seguridad d ela información.tenga control de accesos restringidos
</t>
    </r>
    <r>
      <rPr>
        <b/>
        <sz val="10"/>
        <color rgb="FFC00000"/>
        <rFont val="Arial"/>
        <family val="2"/>
      </rPr>
      <t xml:space="preserve">Controles: (2)
</t>
    </r>
    <r>
      <rPr>
        <sz val="10"/>
        <color theme="1"/>
        <rFont val="Arial"/>
        <family val="2"/>
      </rPr>
      <t xml:space="preserve">1.Validar la publicación de la información con los respectivos controles de acceso a la misma
2.Actualizar permanentemente los control de acceso internos para la subida al sistema  de información de calidad.
</t>
    </r>
    <r>
      <rPr>
        <sz val="10"/>
        <rFont val="Arial"/>
        <family val="2"/>
      </rPr>
      <t xml:space="preserve">
3. Respaldo de la información (hacer copias de seguridad)</t>
    </r>
  </si>
  <si>
    <r>
      <t xml:space="preserve">Gestión Administrativa de recursos
</t>
    </r>
    <r>
      <rPr>
        <b/>
        <sz val="10"/>
        <color theme="1"/>
        <rFont val="Arial"/>
        <family val="2"/>
      </rPr>
      <t>(Recursos físicos).</t>
    </r>
  </si>
  <si>
    <r>
      <rPr>
        <b/>
        <sz val="9"/>
        <color rgb="FFC00000"/>
        <rFont val="Arial"/>
        <family val="2"/>
      </rPr>
      <t>Descripción:</t>
    </r>
    <r>
      <rPr>
        <sz val="9"/>
        <color theme="1"/>
        <rFont val="Arial"/>
        <family val="2"/>
      </rPr>
      <t xml:space="preserve">Los funcionarios de la entidad descargan  </t>
    </r>
    <r>
      <rPr>
        <b/>
        <sz val="9"/>
        <color rgb="FFFF0000"/>
        <rFont val="Arial"/>
        <family val="2"/>
      </rPr>
      <t>anualmente o cuando  requiera</t>
    </r>
    <r>
      <rPr>
        <sz val="9"/>
        <color theme="1"/>
        <rFont val="Arial"/>
        <family val="2"/>
      </rPr>
      <t xml:space="preserve"> del sitio web el formato del proceso   para la solicitud de bienes y servicios,  con el propósito de  establecer las necesidades  y entrega al jefe inmediato para su aprobación de acuerdo al  presupuesto aprobado. 
</t>
    </r>
    <r>
      <rPr>
        <b/>
        <sz val="9"/>
        <color rgb="FF002060"/>
        <rFont val="Arial"/>
        <family val="2"/>
      </rPr>
      <t>El auxiliar administrativo de gestión de recursos físicos</t>
    </r>
    <r>
      <rPr>
        <sz val="9"/>
        <color rgb="FFC00000"/>
        <rFont val="Arial"/>
        <family val="2"/>
      </rPr>
      <t>,</t>
    </r>
    <r>
      <rPr>
        <b/>
        <sz val="9"/>
        <color rgb="FFC00000"/>
        <rFont val="Arial"/>
        <family val="2"/>
      </rPr>
      <t xml:space="preserve"> </t>
    </r>
    <r>
      <rPr>
        <sz val="9"/>
        <rFont val="Arial"/>
        <family val="2"/>
      </rPr>
      <t>asiste</t>
    </r>
    <r>
      <rPr>
        <b/>
        <sz val="9"/>
        <color rgb="FF00B050"/>
        <rFont val="Arial"/>
        <family val="2"/>
      </rPr>
      <t xml:space="preserve"> mensualmente  al comitéde seguimiento a la contratación</t>
    </r>
    <r>
      <rPr>
        <sz val="9"/>
        <color theme="1"/>
        <rFont val="Arial"/>
        <family val="2"/>
      </rPr>
      <t xml:space="preserve"> </t>
    </r>
    <r>
      <rPr>
        <b/>
        <i/>
        <sz val="9"/>
        <color theme="9" tint="-0.249977111117893"/>
        <rFont val="Arial"/>
        <family val="2"/>
      </rPr>
      <t xml:space="preserve"> y verifica  las necesidades  de bienes y servicios con relación al plan de</t>
    </r>
    <r>
      <rPr>
        <b/>
        <sz val="9"/>
        <color theme="9" tint="-0.249977111117893"/>
        <rFont val="Arial"/>
        <family val="2"/>
      </rPr>
      <t xml:space="preserve"> adquisiciones,</t>
    </r>
    <r>
      <rPr>
        <sz val="9"/>
        <color theme="1"/>
        <rFont val="Arial"/>
        <family val="2"/>
      </rPr>
      <t xml:space="preserve"> con el proposito de entregar oportunamente lo requerido.
Una vez aprobada las necesidades, se  r</t>
    </r>
    <r>
      <rPr>
        <b/>
        <sz val="9"/>
        <color rgb="FFFF0000"/>
        <rFont val="Arial"/>
        <family val="2"/>
      </rPr>
      <t xml:space="preserve">ealiza  la entrega  a las dependencias y periódicamente se hace un registro detallado, </t>
    </r>
    <r>
      <rPr>
        <sz val="9"/>
        <color theme="1"/>
        <rFont val="Arial"/>
        <family val="2"/>
      </rPr>
      <t xml:space="preserve"> con el propósito de tener  la informacion al dia para el funcionamiento de inventarios y su actualización en tiempo real.
</t>
    </r>
    <r>
      <rPr>
        <b/>
        <i/>
        <sz val="9"/>
        <color rgb="FFC00000"/>
        <rFont val="Arial"/>
        <family val="2"/>
      </rPr>
      <t>Posibles desviaciones</t>
    </r>
    <r>
      <rPr>
        <sz val="9"/>
        <rFont val="Arial"/>
        <family val="2"/>
      </rPr>
      <t>:En caso de no entregar oportunamente los bienes y servicios requeridos por las dependencias se hace el análisis por el incumplimiento de la entrega y se toma la acción respectiva.</t>
    </r>
    <r>
      <rPr>
        <b/>
        <i/>
        <sz val="9"/>
        <color rgb="FF00B050"/>
        <rFont val="Arial"/>
        <family val="2"/>
      </rPr>
      <t xml:space="preserve">
</t>
    </r>
    <r>
      <rPr>
        <b/>
        <i/>
        <sz val="9"/>
        <color rgb="FFC00000"/>
        <rFont val="Arial"/>
        <family val="2"/>
      </rPr>
      <t>Evidencias trimestral</t>
    </r>
    <r>
      <rPr>
        <b/>
        <i/>
        <sz val="9"/>
        <color rgb="FF002060"/>
        <rFont val="Arial"/>
        <family val="2"/>
      </rPr>
      <t xml:space="preserve">: </t>
    </r>
    <r>
      <rPr>
        <sz val="9"/>
        <rFont val="Arial"/>
        <family val="2"/>
      </rPr>
      <t xml:space="preserve">Plan anual de adquisiciones, formato adquisición bienes y servicios, acta de entrega u orden de salida, acta de comité de contratación del periodo correspondiente Vs bienes adquiridos.
</t>
    </r>
    <r>
      <rPr>
        <b/>
        <sz val="9"/>
        <color rgb="FFC00000"/>
        <rFont val="Arial"/>
        <family val="2"/>
      </rPr>
      <t xml:space="preserve">Control:
</t>
    </r>
    <r>
      <rPr>
        <b/>
        <sz val="9"/>
        <color theme="1"/>
        <rFont val="Arial"/>
        <family val="2"/>
      </rPr>
      <t>1Verificar que los funcionarios  diligencien oportunamente el formato para la solicitud de bienes y servicios.
2.Asistir alcomité de contratación, para verificar las necesidades de bienes y servicios  con relación al plan anual de adquisiciones.
3.Diligenciar las órdenes  de entrega de bienes y servicios adquiridos.
4.Apoyar el diligenciamiento del acta del comité de contratación.</t>
    </r>
    <r>
      <rPr>
        <b/>
        <i/>
        <sz val="9"/>
        <color rgb="FF0070C0"/>
        <rFont val="Arial"/>
        <family val="2"/>
      </rPr>
      <t xml:space="preserve">
</t>
    </r>
  </si>
  <si>
    <r>
      <t xml:space="preserve">Gestión Administrativa de recursos
</t>
    </r>
    <r>
      <rPr>
        <b/>
        <sz val="10"/>
        <color theme="1"/>
        <rFont val="Arial"/>
        <family val="2"/>
      </rPr>
      <t>(TECNOLOGÍA)</t>
    </r>
  </si>
  <si>
    <r>
      <rPr>
        <b/>
        <sz val="10"/>
        <color rgb="FFC00000"/>
        <rFont val="Arial"/>
        <family val="2"/>
      </rPr>
      <t>implementar controles de detección, prevención y recuperación, combinados con la toma de conciencia apropiada por parte de los usuarios para protegerse contra códigos maliciosos.
Descripción:</t>
    </r>
    <r>
      <rPr>
        <b/>
        <i/>
        <sz val="10"/>
        <color rgb="FF002060"/>
        <rFont val="Arial"/>
        <family val="2"/>
      </rPr>
      <t>Semestralmente</t>
    </r>
    <r>
      <rPr>
        <sz val="10"/>
        <color rgb="FF002060"/>
        <rFont val="Arial"/>
        <family val="2"/>
      </rPr>
      <t xml:space="preserve"> </t>
    </r>
    <r>
      <rPr>
        <b/>
        <i/>
        <sz val="10"/>
        <color rgb="FF0070C0"/>
        <rFont val="Arial"/>
        <family val="2"/>
      </rPr>
      <t>el equipo de trabajo de tecnología</t>
    </r>
    <r>
      <rPr>
        <b/>
        <i/>
        <sz val="10"/>
        <color rgb="FF00B050"/>
        <rFont val="Arial"/>
        <family val="2"/>
      </rPr>
      <t xml:space="preserve"> Verifica</t>
    </r>
    <r>
      <rPr>
        <sz val="10"/>
        <color theme="1"/>
        <rFont val="Arial"/>
        <family val="2"/>
      </rPr>
      <t xml:space="preserve"> desde el servidor con el que cuenta la Biblioteca Pública Piloto,  </t>
    </r>
    <r>
      <rPr>
        <b/>
        <i/>
        <sz val="10"/>
        <color rgb="FFFF3300"/>
        <rFont val="Arial"/>
        <family val="2"/>
      </rPr>
      <t xml:space="preserve">que se apliquen las politicas de tecnologias de la información establecidas desde la entidad </t>
    </r>
    <r>
      <rPr>
        <sz val="10"/>
        <color rgb="FFFF3300"/>
        <rFont val="Arial"/>
        <family val="2"/>
      </rPr>
      <t xml:space="preserve">, </t>
    </r>
    <r>
      <rPr>
        <sz val="10"/>
        <color theme="1"/>
        <rFont val="Arial"/>
        <family val="2"/>
      </rPr>
      <t xml:space="preserve">con el proposito de minimizar los riesgos de seguridad de la información en la  infraestructura tecnologica por parte de los funcionarios. Para lograr este objetivo,  </t>
    </r>
    <r>
      <rPr>
        <sz val="10"/>
        <color rgb="FFC00000"/>
        <rFont val="Arial"/>
        <family val="2"/>
      </rPr>
      <t>se realiza recomendaciones en los boletínes en la campaña desde adentro,  sobre el buen uso de las herramientas institucionales con el fin de prevenir posibles afectaciones que puedan causar el daño de los equipos institucionales.</t>
    </r>
    <r>
      <rPr>
        <sz val="10"/>
        <color theme="1"/>
        <rFont val="Arial"/>
        <family val="2"/>
      </rPr>
      <t xml:space="preserve"> 
De igual manera</t>
    </r>
    <r>
      <rPr>
        <sz val="10"/>
        <color rgb="FF002060"/>
        <rFont val="Arial"/>
        <family val="2"/>
      </rPr>
      <t xml:space="preserve"> </t>
    </r>
    <r>
      <rPr>
        <b/>
        <i/>
        <sz val="10"/>
        <color rgb="FF002060"/>
        <rFont val="Arial"/>
        <family val="2"/>
      </rPr>
      <t>el area de mesa de ayuda</t>
    </r>
    <r>
      <rPr>
        <b/>
        <i/>
        <sz val="10"/>
        <color rgb="FFFF3300"/>
        <rFont val="Arial"/>
        <family val="2"/>
      </rPr>
      <t xml:space="preserve"> realiza monitoreo</t>
    </r>
    <r>
      <rPr>
        <sz val="10"/>
        <color rgb="FFFF3300"/>
        <rFont val="Arial"/>
        <family val="2"/>
      </rPr>
      <t xml:space="preserve"> </t>
    </r>
    <r>
      <rPr>
        <sz val="10"/>
        <color theme="1"/>
        <rFont val="Arial"/>
        <family val="2"/>
      </rPr>
      <t>del funcionamiento de los equipos , ademas  de estar pendiente de correos malisiosos que traten de vulnerar los sistema de informacion de la entidad ,</t>
    </r>
    <r>
      <rPr>
        <b/>
        <i/>
        <sz val="10"/>
        <color rgb="FFC00000"/>
        <rFont val="Arial"/>
        <family val="2"/>
      </rPr>
      <t xml:space="preserve"> y actualiza el antivirus , </t>
    </r>
    <r>
      <rPr>
        <sz val="10"/>
        <color theme="1"/>
        <rFont val="Arial"/>
        <family val="2"/>
      </rPr>
      <t xml:space="preserve">con el proposito de reducir los riesgos de vulnerabilidades en la infraestructura tecnologíca de la entidad
</t>
    </r>
    <r>
      <rPr>
        <b/>
        <sz val="10"/>
        <color rgb="FFC00000"/>
        <rFont val="Arial"/>
        <family val="2"/>
      </rPr>
      <t>Evidencias:</t>
    </r>
    <r>
      <rPr>
        <sz val="10"/>
        <color theme="1"/>
        <rFont val="Arial"/>
        <family val="2"/>
      </rPr>
      <t xml:space="preserve"> politicas aplicadas en la infraestructura tecnologica Vs monitoreo para reportar posibles casos de vulnerabilidad de equipos. 
</t>
    </r>
    <r>
      <rPr>
        <b/>
        <sz val="10"/>
        <color rgb="FFC00000"/>
        <rFont val="Arial"/>
        <family val="2"/>
      </rPr>
      <t xml:space="preserve">Control:
</t>
    </r>
    <r>
      <rPr>
        <sz val="10"/>
        <color theme="1"/>
        <rFont val="Arial"/>
        <family val="2"/>
      </rPr>
      <t>Monitorear el funcionamiento de los equipos reportando los casos de vulnerabiidad presentados.</t>
    </r>
  </si>
  <si>
    <t>Incumplimiento del Plan Estratégico de Talento Humano</t>
  </si>
  <si>
    <t>Inexactitud en la liquidación de nomina y seguridad social</t>
  </si>
  <si>
    <t>Vinculación  y movilidad de la planta de personal  en favor de terceros.</t>
  </si>
  <si>
    <r>
      <t xml:space="preserve">Gestión Administrativa de recursos
</t>
    </r>
    <r>
      <rPr>
        <b/>
        <sz val="10"/>
        <color theme="1"/>
        <rFont val="Arial"/>
        <family val="2"/>
      </rPr>
      <t>(Gestión Documental)</t>
    </r>
  </si>
  <si>
    <r>
      <t>Riesgo:</t>
    </r>
    <r>
      <rPr>
        <b/>
        <sz val="10"/>
        <color rgb="FFFF0000"/>
        <rFont val="Arial"/>
        <family val="2"/>
      </rPr>
      <t xml:space="preserve">
</t>
    </r>
    <r>
      <rPr>
        <b/>
        <sz val="10"/>
        <color theme="1"/>
        <rFont val="Arial"/>
        <family val="2"/>
      </rPr>
      <t xml:space="preserve">Base de datos de nómina.
Activo:
</t>
    </r>
    <r>
      <rPr>
        <sz val="10"/>
        <rFont val="Arial"/>
        <family val="2"/>
      </rPr>
      <t>Pérdida de la integridad-Sofware</t>
    </r>
    <r>
      <rPr>
        <b/>
        <sz val="10"/>
        <color rgb="FFFF0000"/>
        <rFont val="Arial"/>
        <family val="2"/>
      </rPr>
      <t xml:space="preserve">
</t>
    </r>
    <r>
      <rPr>
        <b/>
        <sz val="10"/>
        <color theme="1"/>
        <rFont val="Arial"/>
        <family val="2"/>
      </rPr>
      <t xml:space="preserve">Amenaza:
</t>
    </r>
    <r>
      <rPr>
        <sz val="10"/>
        <rFont val="Arial"/>
        <family val="2"/>
      </rPr>
      <t>Modificación no autorizada</t>
    </r>
    <r>
      <rPr>
        <b/>
        <sz val="10"/>
        <color rgb="FFFF0000"/>
        <rFont val="Arial"/>
        <family val="2"/>
      </rPr>
      <t>.</t>
    </r>
  </si>
  <si>
    <t>Base de datos de nómina.
Activo:
Pérdida de la integridad-Software</t>
  </si>
  <si>
    <t xml:space="preserve">
Seguridad  y control  de la información.
Activo:
Pérdida de la integridad-Software
</t>
  </si>
  <si>
    <r>
      <rPr>
        <b/>
        <sz val="10"/>
        <color theme="1"/>
        <rFont val="Arial"/>
        <family val="2"/>
      </rPr>
      <t>Riesgo:</t>
    </r>
    <r>
      <rPr>
        <sz val="10"/>
        <color theme="1"/>
        <rFont val="Arial"/>
        <family val="2"/>
      </rPr>
      <t>Seguridad  y control  de la información.</t>
    </r>
    <r>
      <rPr>
        <b/>
        <sz val="10"/>
        <color theme="1"/>
        <rFont val="Arial"/>
        <family val="2"/>
      </rPr>
      <t xml:space="preserve">
</t>
    </r>
    <r>
      <rPr>
        <b/>
        <sz val="10"/>
        <rFont val="Arial"/>
        <family val="2"/>
      </rPr>
      <t>Activo:</t>
    </r>
    <r>
      <rPr>
        <b/>
        <sz val="10"/>
        <color theme="1"/>
        <rFont val="Arial"/>
        <family val="2"/>
      </rPr>
      <t xml:space="preserve"> Pérdida de la integridad-</t>
    </r>
    <r>
      <rPr>
        <sz val="10"/>
        <rFont val="Arial"/>
        <family val="2"/>
      </rPr>
      <t>SOFTWARE</t>
    </r>
    <r>
      <rPr>
        <sz val="10"/>
        <color theme="1"/>
        <rFont val="Arial"/>
        <family val="2"/>
      </rPr>
      <t xml:space="preserve">
</t>
    </r>
    <r>
      <rPr>
        <b/>
        <sz val="10"/>
        <rFont val="Arial"/>
        <family val="2"/>
      </rPr>
      <t>Amenazas</t>
    </r>
    <r>
      <rPr>
        <sz val="10"/>
        <color theme="1"/>
        <rFont val="Arial"/>
        <family val="2"/>
      </rPr>
      <t xml:space="preserve"> Vulnerabilidades  de acceso a la información en  sitio web.
Pérdida de la integridad.
Incumplimiento a los principios  de confidencialidad, integridad y disponibilidad de la información que se gestiona y almacena al interior de la entidad en el Software de Gestión Documental.</t>
    </r>
  </si>
  <si>
    <r>
      <rPr>
        <b/>
        <sz val="10"/>
        <color theme="1"/>
        <rFont val="Arial"/>
        <family val="2"/>
      </rPr>
      <t>Riesgo:</t>
    </r>
    <r>
      <rPr>
        <sz val="10"/>
        <color theme="1"/>
        <rFont val="Arial"/>
        <family val="2"/>
      </rPr>
      <t xml:space="preserve">Vulnerabilidades a los sistemas de información de la entidad.
</t>
    </r>
    <r>
      <rPr>
        <b/>
        <sz val="10"/>
        <color theme="1"/>
        <rFont val="Arial"/>
        <family val="2"/>
      </rPr>
      <t xml:space="preserve">Activo: </t>
    </r>
    <r>
      <rPr>
        <sz val="10"/>
        <color theme="1"/>
        <rFont val="Arial"/>
        <family val="2"/>
      </rPr>
      <t xml:space="preserve">   -Tecnologías de operación TO que utiliza la organización para funcionar en el entorno digital.
</t>
    </r>
    <r>
      <rPr>
        <b/>
        <sz val="10"/>
        <color theme="1"/>
        <rFont val="Arial"/>
        <family val="2"/>
      </rPr>
      <t>Amenazas</t>
    </r>
    <r>
      <rPr>
        <sz val="10"/>
        <color theme="1"/>
        <rFont val="Arial"/>
        <family val="2"/>
      </rPr>
      <t xml:space="preserve"> internas y externas a la integridad de los datos.</t>
    </r>
  </si>
  <si>
    <r>
      <rPr>
        <b/>
        <sz val="10"/>
        <color theme="1"/>
        <rFont val="Arial"/>
        <family val="2"/>
      </rPr>
      <t>Riesgo:</t>
    </r>
    <r>
      <rPr>
        <sz val="10"/>
        <color theme="1"/>
        <rFont val="Arial"/>
        <family val="2"/>
      </rPr>
      <t xml:space="preserve">Seguridad de la información
</t>
    </r>
    <r>
      <rPr>
        <b/>
        <sz val="10"/>
        <rFont val="Arial"/>
        <family val="2"/>
      </rPr>
      <t>Activo</t>
    </r>
    <r>
      <rPr>
        <b/>
        <sz val="10"/>
        <color rgb="FFFF0000"/>
        <rFont val="Arial"/>
        <family val="2"/>
      </rPr>
      <t>:</t>
    </r>
    <r>
      <rPr>
        <sz val="10"/>
        <color theme="1"/>
        <rFont val="Arial"/>
        <family val="2"/>
      </rPr>
      <t xml:space="preserve"> Pérdida de  integridad de</t>
    </r>
    <r>
      <rPr>
        <b/>
        <sz val="10"/>
        <color theme="1"/>
        <rFont val="Arial"/>
        <family val="2"/>
      </rPr>
      <t xml:space="preserve"> </t>
    </r>
    <r>
      <rPr>
        <sz val="10"/>
        <color theme="1"/>
        <rFont val="Arial"/>
        <family val="2"/>
      </rPr>
      <t xml:space="preserve">Información Digital.
</t>
    </r>
    <r>
      <rPr>
        <b/>
        <sz val="10"/>
        <rFont val="Arial"/>
        <family val="2"/>
      </rPr>
      <t>Amenazas</t>
    </r>
    <r>
      <rPr>
        <sz val="10"/>
        <color theme="1"/>
        <rFont val="Arial"/>
        <family val="2"/>
      </rPr>
      <t xml:space="preserve"> Vulnerabilidades  de acceso a la información</t>
    </r>
  </si>
  <si>
    <t xml:space="preserve">
Fallas en el funcionamiento de los equipos y accesorios periféricos.
</t>
  </si>
  <si>
    <t>Gestión Administrativa de recursos</t>
  </si>
  <si>
    <t xml:space="preserve">Gestión Administrativa de recursos
</t>
  </si>
  <si>
    <r>
      <rPr>
        <b/>
        <sz val="11"/>
        <color theme="1"/>
        <rFont val="Arial"/>
        <family val="2"/>
      </rPr>
      <t>Riesgo:</t>
    </r>
    <r>
      <rPr>
        <sz val="11"/>
        <color theme="1"/>
        <rFont val="Arial"/>
        <family val="2"/>
      </rPr>
      <t xml:space="preserve">Seguridad de la información
</t>
    </r>
    <r>
      <rPr>
        <b/>
        <sz val="11"/>
        <rFont val="Arial"/>
        <family val="2"/>
      </rPr>
      <t>Activo</t>
    </r>
    <r>
      <rPr>
        <b/>
        <sz val="11"/>
        <color rgb="FFFF0000"/>
        <rFont val="Arial"/>
        <family val="2"/>
      </rPr>
      <t>:</t>
    </r>
    <r>
      <rPr>
        <sz val="11"/>
        <color theme="1"/>
        <rFont val="Arial"/>
        <family val="2"/>
      </rPr>
      <t xml:space="preserve"> Pérdida de  integridad de</t>
    </r>
    <r>
      <rPr>
        <b/>
        <sz val="11"/>
        <color theme="1"/>
        <rFont val="Arial"/>
        <family val="2"/>
      </rPr>
      <t xml:space="preserve"> </t>
    </r>
    <r>
      <rPr>
        <sz val="11"/>
        <color theme="1"/>
        <rFont val="Arial"/>
        <family val="2"/>
      </rPr>
      <t>Información Digital.</t>
    </r>
  </si>
  <si>
    <r>
      <rPr>
        <b/>
        <sz val="11"/>
        <color theme="1"/>
        <rFont val="Arial"/>
        <family val="2"/>
      </rPr>
      <t xml:space="preserve">
Riesgo:</t>
    </r>
    <r>
      <rPr>
        <sz val="11"/>
        <color theme="1"/>
        <rFont val="Arial"/>
        <family val="2"/>
      </rPr>
      <t xml:space="preserve">Vulnerabilidades a los sistemas de información de la entidad.
</t>
    </r>
    <r>
      <rPr>
        <b/>
        <sz val="11"/>
        <color theme="1"/>
        <rFont val="Arial"/>
        <family val="2"/>
      </rPr>
      <t xml:space="preserve">Activo: </t>
    </r>
    <r>
      <rPr>
        <sz val="11"/>
        <color theme="1"/>
        <rFont val="Arial"/>
        <family val="2"/>
      </rPr>
      <t xml:space="preserve">   -Tecnologías de operación TO que utiliza la organización para funcionar en el entorno digital.
</t>
    </r>
  </si>
  <si>
    <r>
      <t xml:space="preserve">Gestión Financiera
</t>
    </r>
    <r>
      <rPr>
        <b/>
        <sz val="10"/>
        <color theme="1"/>
        <rFont val="Arial"/>
        <family val="2"/>
      </rPr>
      <t>Contable</t>
    </r>
  </si>
  <si>
    <r>
      <t xml:space="preserve">Gestión Financiera
</t>
    </r>
    <r>
      <rPr>
        <b/>
        <sz val="10"/>
        <color theme="1"/>
        <rFont val="Arial"/>
        <family val="2"/>
      </rPr>
      <t>Presupuesto</t>
    </r>
  </si>
  <si>
    <r>
      <t xml:space="preserve">Gestión Financiera
</t>
    </r>
    <r>
      <rPr>
        <b/>
        <sz val="10"/>
        <color theme="1"/>
        <rFont val="Arial"/>
        <family val="2"/>
      </rPr>
      <t>Tesoreria</t>
    </r>
  </si>
  <si>
    <t xml:space="preserve">Gestión Financiera.
</t>
  </si>
  <si>
    <r>
      <rPr>
        <b/>
        <sz val="10"/>
        <color theme="1"/>
        <rFont val="Arial"/>
        <family val="2"/>
      </rPr>
      <t xml:space="preserve">Riesgo:
</t>
    </r>
    <r>
      <rPr>
        <sz val="10"/>
        <color theme="1"/>
        <rFont val="Arial"/>
        <family val="2"/>
      </rPr>
      <t>Vulnerabilidades en los sistemas de información</t>
    </r>
    <r>
      <rPr>
        <b/>
        <sz val="10"/>
        <color theme="1"/>
        <rFont val="Arial"/>
        <family val="2"/>
      </rPr>
      <t xml:space="preserve">
</t>
    </r>
    <r>
      <rPr>
        <b/>
        <sz val="10"/>
        <rFont val="Arial"/>
        <family val="2"/>
      </rPr>
      <t>ACTIVO:</t>
    </r>
    <r>
      <rPr>
        <b/>
        <sz val="10"/>
        <color rgb="FFC00000"/>
        <rFont val="Arial"/>
        <family val="2"/>
      </rPr>
      <t xml:space="preserve">
</t>
    </r>
    <r>
      <rPr>
        <sz val="10"/>
        <color theme="1"/>
        <rFont val="Arial"/>
        <family val="2"/>
      </rPr>
      <t xml:space="preserve">Aplicativo de Xenco que conforma los siguientes módulos; nómina, activos, inventarios, tesorería, contabilidad, presupuesto.
Servidor xenco que contiene el front office de la entidad
</t>
    </r>
    <r>
      <rPr>
        <b/>
        <sz val="10"/>
        <rFont val="Arial"/>
        <family val="2"/>
      </rPr>
      <t>Amenaza:</t>
    </r>
    <r>
      <rPr>
        <b/>
        <sz val="10"/>
        <color rgb="FFFF0000"/>
        <rFont val="Arial"/>
        <family val="2"/>
      </rPr>
      <t xml:space="preserve">
</t>
    </r>
    <r>
      <rPr>
        <sz val="10"/>
        <rFont val="Arial"/>
        <family val="2"/>
      </rPr>
      <t>Modificación no autorizada.</t>
    </r>
    <r>
      <rPr>
        <b/>
        <sz val="10"/>
        <color rgb="FFFF0000"/>
        <rFont val="Arial"/>
        <family val="2"/>
      </rPr>
      <t xml:space="preserve">
</t>
    </r>
    <r>
      <rPr>
        <b/>
        <sz val="10"/>
        <color rgb="FFC00000"/>
        <rFont val="Arial"/>
        <family val="2"/>
      </rPr>
      <t xml:space="preserve">
</t>
    </r>
  </si>
  <si>
    <t xml:space="preserve">
Gestión Financiera
</t>
  </si>
  <si>
    <t xml:space="preserve">
Incumplimiento en la ejecucion  al PAC.
</t>
  </si>
  <si>
    <r>
      <rPr>
        <b/>
        <sz val="11"/>
        <color theme="1"/>
        <rFont val="Arial"/>
        <family val="2"/>
      </rPr>
      <t>Riesgo</t>
    </r>
    <r>
      <rPr>
        <sz val="11"/>
        <color theme="1"/>
        <rFont val="Arial"/>
        <family val="2"/>
      </rPr>
      <t xml:space="preserve">:Vulnerabilidades a los sistemas de información.
</t>
    </r>
    <r>
      <rPr>
        <b/>
        <sz val="11"/>
        <color theme="1"/>
        <rFont val="Arial"/>
        <family val="2"/>
      </rPr>
      <t>Activo:</t>
    </r>
    <r>
      <rPr>
        <sz val="11"/>
        <color theme="1"/>
        <rFont val="Arial"/>
        <family val="2"/>
      </rPr>
      <t xml:space="preserve">Aplicativo de Xenco que conforma los siguientes módulos; nómina, activos, inventarios, tesorería, contabilidad, presupuesto.
Servidor xenco que contiene el front office de la entidad </t>
    </r>
  </si>
  <si>
    <t>TOTAL RIESGOS SEGURIDAD DE LA INFORMACIÓN: 6</t>
  </si>
  <si>
    <t>TOTAL 36 RIESGOS.</t>
  </si>
  <si>
    <r>
      <rPr>
        <b/>
        <sz val="12"/>
        <rFont val="Arial"/>
        <family val="2"/>
      </rPr>
      <t>Ambientales/comunicaciones/tecnológico</t>
    </r>
    <r>
      <rPr>
        <sz val="12"/>
        <rFont val="Arial"/>
        <family val="2"/>
      </rPr>
      <t xml:space="preserve">: La declaratoria de emergencia ambiental y sanitaria en el país por la Covid-19, proporcionó un escenario de cambio, influyendo en las nuevas metodologías de trabajo y prestación de servicios a los grupos de interés; para la BPP, se determinó el objetivo de garantizar la prestación de los servicios esenciales, entre ellos los préstamos de material bibliográfico, actividades de lectura, poesía, cuentos, talleres interactivos bajo la virtualidad, entre otros.
Durante la vigencia 2020 y primer semestre del 2021, de acuerdo con los cambios normativos, se generaron espacios de retorno gradual y controlado de la prestación del servicio tanto para los procesos misionales como de apoyo, orientados bajo los lineamientos establecidos en el protocolo de bioseguridad aprobado para la entidad.   
</t>
    </r>
  </si>
  <si>
    <t>X</t>
  </si>
  <si>
    <t>TOTAL RIESGOS: 37</t>
  </si>
  <si>
    <t>Incumplimiento del reglamento para el  préstamo de espacios, por parte del usuario interno y/o externo.</t>
  </si>
  <si>
    <t>TOTAL RIESGOS DE CORRUPCIÓN: 7</t>
  </si>
  <si>
    <t>Seguridad  y control  de la información sitio web</t>
  </si>
  <si>
    <t>Eficiencia</t>
  </si>
  <si>
    <t>% EFICIENCIA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</si>
</sst>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0" x14ac:knownFonts="1">
    <font>
      <sz val="11"/>
      <color theme="1"/>
      <name val="Calibri"/>
      <family val="2"/>
      <scheme val="minor"/>
    </font>
    <font>
      <sz val="12"/>
      <color theme="1"/>
      <name val="Arial"/>
      <family val="2"/>
    </font>
    <font>
      <b/>
      <sz val="12"/>
      <color theme="1"/>
      <name val="Arial"/>
      <family val="2"/>
    </font>
    <font>
      <sz val="10"/>
      <color theme="1"/>
      <name val="Arial"/>
      <family val="2"/>
    </font>
    <font>
      <b/>
      <sz val="11"/>
      <color theme="1"/>
      <name val="Arial"/>
      <family val="2"/>
    </font>
    <font>
      <b/>
      <sz val="10"/>
      <color theme="1"/>
      <name val="Arial"/>
      <family val="2"/>
    </font>
    <font>
      <b/>
      <sz val="9"/>
      <color theme="1"/>
      <name val="Arial"/>
      <family val="2"/>
    </font>
    <font>
      <sz val="9"/>
      <color theme="1"/>
      <name val="Arial"/>
      <family val="2"/>
    </font>
    <font>
      <u/>
      <sz val="11"/>
      <color theme="10"/>
      <name val="Calibri"/>
      <family val="2"/>
      <scheme val="minor"/>
    </font>
    <font>
      <u/>
      <sz val="11"/>
      <color theme="11"/>
      <name val="Calibri"/>
      <family val="2"/>
      <scheme val="minor"/>
    </font>
    <font>
      <sz val="11"/>
      <color theme="1"/>
      <name val="Arial"/>
      <family val="2"/>
    </font>
    <font>
      <sz val="11"/>
      <name val="Arial"/>
      <family val="2"/>
    </font>
    <font>
      <sz val="10"/>
      <name val="Arial"/>
      <family val="2"/>
    </font>
    <font>
      <sz val="14"/>
      <color theme="1"/>
      <name val="Arial"/>
      <family val="2"/>
    </font>
    <font>
      <sz val="11"/>
      <color theme="1"/>
      <name val="Calibri"/>
      <family val="2"/>
      <scheme val="minor"/>
    </font>
    <font>
      <b/>
      <sz val="14"/>
      <color theme="1"/>
      <name val="Arial"/>
      <family val="2"/>
    </font>
    <font>
      <b/>
      <i/>
      <sz val="11"/>
      <color theme="1"/>
      <name val="Arial"/>
      <family val="2"/>
    </font>
    <font>
      <b/>
      <sz val="11"/>
      <name val="Arial"/>
      <family val="2"/>
    </font>
    <font>
      <b/>
      <sz val="11"/>
      <color theme="1"/>
      <name val="Calibri"/>
      <family val="2"/>
      <scheme val="minor"/>
    </font>
    <font>
      <b/>
      <sz val="12"/>
      <color theme="0"/>
      <name val="Arial"/>
      <family val="2"/>
    </font>
    <font>
      <b/>
      <sz val="9"/>
      <color rgb="FF000000"/>
      <name val="Arial"/>
      <family val="2"/>
    </font>
    <font>
      <sz val="9"/>
      <color rgb="FF000000"/>
      <name val="Arial"/>
      <family val="2"/>
    </font>
    <font>
      <b/>
      <sz val="11"/>
      <color rgb="FF000000"/>
      <name val="Arial"/>
      <family val="2"/>
    </font>
    <font>
      <sz val="9"/>
      <color rgb="FFFF0000"/>
      <name val="Arial"/>
      <family val="2"/>
    </font>
    <font>
      <b/>
      <sz val="10"/>
      <color theme="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sz val="12"/>
      <name val="Times New Roman"/>
      <family val="1"/>
    </font>
    <font>
      <b/>
      <sz val="9"/>
      <name val="Arial Narrow"/>
      <family val="2"/>
    </font>
    <font>
      <sz val="9"/>
      <name val="Arial Narrow"/>
      <family val="2"/>
    </font>
    <font>
      <sz val="12"/>
      <name val="Arial Narrow"/>
      <family val="2"/>
    </font>
    <font>
      <b/>
      <sz val="12"/>
      <name val="Arial Narrow"/>
      <family val="2"/>
    </font>
    <font>
      <b/>
      <sz val="12"/>
      <color theme="9" tint="-0.249977111117893"/>
      <name val="Arial Narrow"/>
      <family val="2"/>
    </font>
    <font>
      <sz val="11"/>
      <color rgb="FFFF0000"/>
      <name val="Calibri"/>
      <family val="2"/>
      <scheme val="minor"/>
    </font>
    <font>
      <sz val="11"/>
      <color theme="0"/>
      <name val="Calibri"/>
      <family val="2"/>
      <scheme val="minor"/>
    </font>
    <font>
      <b/>
      <sz val="11"/>
      <color theme="1"/>
      <name val="Arial Narrow"/>
      <family val="2"/>
    </font>
    <font>
      <b/>
      <sz val="11"/>
      <color theme="9" tint="-0.249977111117893"/>
      <name val="Arial Narrow"/>
      <family val="2"/>
    </font>
    <font>
      <b/>
      <sz val="22"/>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FF0000"/>
      <name val="Arial"/>
      <family val="2"/>
    </font>
    <font>
      <b/>
      <sz val="24"/>
      <color theme="1"/>
      <name val="Arial Narrow"/>
      <family val="2"/>
    </font>
    <font>
      <sz val="12"/>
      <color rgb="FF000000"/>
      <name val="Arial Narrow"/>
      <family val="2"/>
    </font>
    <font>
      <b/>
      <sz val="18"/>
      <color rgb="FF000000"/>
      <name val="Arial Narrow"/>
      <family val="2"/>
    </font>
    <font>
      <sz val="12"/>
      <color rgb="FF353835"/>
      <name val="Calibri"/>
      <family val="2"/>
      <scheme val="minor"/>
    </font>
    <font>
      <sz val="10"/>
      <color theme="1"/>
      <name val="Calibri"/>
      <family val="2"/>
      <scheme val="minor"/>
    </font>
    <font>
      <b/>
      <sz val="10"/>
      <color rgb="FF353835"/>
      <name val="Arial"/>
      <family val="2"/>
    </font>
    <font>
      <sz val="10"/>
      <color rgb="FF353835"/>
      <name val="Arial"/>
      <family val="2"/>
    </font>
    <font>
      <sz val="10"/>
      <color theme="0"/>
      <name val="Arial"/>
      <family val="2"/>
    </font>
    <font>
      <sz val="18"/>
      <color theme="1"/>
      <name val="Arial"/>
      <family val="2"/>
    </font>
    <font>
      <b/>
      <sz val="18"/>
      <color theme="1"/>
      <name val="Arial"/>
      <family val="2"/>
    </font>
    <font>
      <b/>
      <sz val="10"/>
      <name val="Arial"/>
      <family val="2"/>
    </font>
    <font>
      <b/>
      <sz val="12"/>
      <color rgb="FF000000"/>
      <name val="Arial"/>
      <family val="2"/>
    </font>
    <font>
      <b/>
      <sz val="16"/>
      <color theme="1"/>
      <name val="Arial"/>
      <family val="2"/>
    </font>
    <font>
      <b/>
      <sz val="14"/>
      <color theme="1"/>
      <name val="Calibri"/>
      <family val="2"/>
      <scheme val="minor"/>
    </font>
    <font>
      <sz val="12"/>
      <name val="Arial"/>
      <family val="2"/>
    </font>
    <font>
      <b/>
      <sz val="12"/>
      <name val="Arial"/>
      <family val="2"/>
    </font>
    <font>
      <sz val="12"/>
      <color rgb="FF000000"/>
      <name val="Arial"/>
      <family val="2"/>
    </font>
    <font>
      <sz val="12"/>
      <color theme="0"/>
      <name val="Arial"/>
      <family val="2"/>
    </font>
    <font>
      <b/>
      <sz val="12"/>
      <color rgb="FFFF0000"/>
      <name val="Arial"/>
      <family val="2"/>
    </font>
    <font>
      <b/>
      <sz val="12"/>
      <color rgb="FFC00000"/>
      <name val="Arial"/>
      <family val="2"/>
    </font>
    <font>
      <b/>
      <i/>
      <sz val="12"/>
      <color theme="1"/>
      <name val="Arial"/>
      <family val="2"/>
    </font>
    <font>
      <b/>
      <sz val="12"/>
      <color rgb="FF0070C0"/>
      <name val="Arial"/>
      <family val="2"/>
    </font>
    <font>
      <b/>
      <sz val="10"/>
      <color rgb="FF000000"/>
      <name val="Arial"/>
      <family val="2"/>
    </font>
    <font>
      <b/>
      <sz val="7"/>
      <color rgb="FF000000"/>
      <name val="Calibri"/>
      <family val="2"/>
    </font>
    <font>
      <b/>
      <sz val="9"/>
      <color rgb="FF000000"/>
      <name val="Calibri"/>
      <family val="2"/>
      <scheme val="minor"/>
    </font>
    <font>
      <sz val="9"/>
      <color rgb="FF000000"/>
      <name val="Calibri"/>
      <family val="2"/>
      <scheme val="minor"/>
    </font>
    <font>
      <b/>
      <sz val="10"/>
      <color rgb="FF000000"/>
      <name val="Calibri"/>
      <family val="2"/>
      <scheme val="minor"/>
    </font>
    <font>
      <b/>
      <sz val="11"/>
      <color rgb="FF000000"/>
      <name val="Calibri"/>
      <family val="2"/>
      <scheme val="minor"/>
    </font>
    <font>
      <b/>
      <sz val="10"/>
      <color rgb="FF002060"/>
      <name val="Arial"/>
      <family val="2"/>
    </font>
    <font>
      <b/>
      <sz val="10"/>
      <color rgb="FFC00000"/>
      <name val="Arial"/>
      <family val="2"/>
    </font>
    <font>
      <b/>
      <sz val="10"/>
      <color theme="3"/>
      <name val="Arial"/>
      <family val="2"/>
    </font>
    <font>
      <b/>
      <sz val="10"/>
      <color rgb="FFFF0000"/>
      <name val="Arial"/>
      <family val="2"/>
    </font>
    <font>
      <b/>
      <sz val="10"/>
      <color theme="9" tint="-0.499984740745262"/>
      <name val="Arial"/>
      <family val="2"/>
    </font>
    <font>
      <b/>
      <sz val="10"/>
      <color rgb="FFFF3300"/>
      <name val="Arial"/>
      <family val="2"/>
    </font>
    <font>
      <sz val="10"/>
      <color rgb="FFFF3300"/>
      <name val="Arial"/>
      <family val="2"/>
    </font>
    <font>
      <sz val="10"/>
      <color rgb="FF002060"/>
      <name val="Arial"/>
      <family val="2"/>
    </font>
    <font>
      <b/>
      <sz val="10"/>
      <color rgb="FF0070C0"/>
      <name val="Arial"/>
      <family val="2"/>
    </font>
    <font>
      <sz val="10"/>
      <color rgb="FFFF0000"/>
      <name val="Arial"/>
      <family val="2"/>
    </font>
    <font>
      <b/>
      <sz val="10"/>
      <color rgb="FF00B050"/>
      <name val="Arial"/>
      <family val="2"/>
    </font>
    <font>
      <b/>
      <i/>
      <sz val="10"/>
      <color theme="3" tint="-0.249977111117893"/>
      <name val="Arial"/>
      <family val="2"/>
    </font>
    <font>
      <b/>
      <i/>
      <sz val="10"/>
      <color rgb="FF0070C0"/>
      <name val="Arial"/>
      <family val="2"/>
    </font>
    <font>
      <b/>
      <i/>
      <sz val="10"/>
      <color rgb="FFFF3300"/>
      <name val="Arial"/>
      <family val="2"/>
    </font>
    <font>
      <b/>
      <i/>
      <sz val="10"/>
      <color rgb="FF002060"/>
      <name val="Arial"/>
      <family val="2"/>
    </font>
    <font>
      <b/>
      <i/>
      <sz val="10"/>
      <color rgb="FF00B050"/>
      <name val="Arial"/>
      <family val="2"/>
    </font>
    <font>
      <sz val="10"/>
      <color rgb="FFC00000"/>
      <name val="Arial"/>
      <family val="2"/>
    </font>
    <font>
      <b/>
      <i/>
      <sz val="10"/>
      <color rgb="FFC00000"/>
      <name val="Arial"/>
      <family val="2"/>
    </font>
    <font>
      <b/>
      <sz val="10"/>
      <color theme="9" tint="-0.249977111117893"/>
      <name val="Arial"/>
      <family val="2"/>
    </font>
    <font>
      <b/>
      <sz val="10"/>
      <color rgb="FF005A9E"/>
      <name val="Arial"/>
      <family val="2"/>
    </font>
    <font>
      <b/>
      <i/>
      <sz val="10"/>
      <color rgb="FF005A9E"/>
      <name val="Arial"/>
      <family val="2"/>
    </font>
    <font>
      <sz val="10"/>
      <color rgb="FF005A9E"/>
      <name val="Arial"/>
      <family val="2"/>
    </font>
    <font>
      <sz val="12"/>
      <color rgb="FF0070C0"/>
      <name val="Arial"/>
      <family val="2"/>
    </font>
    <font>
      <sz val="10"/>
      <color rgb="FF0070C0"/>
      <name val="Arial"/>
      <family val="2"/>
    </font>
    <font>
      <sz val="10"/>
      <color rgb="FF00B0F0"/>
      <name val="Arial"/>
      <family val="2"/>
    </font>
    <font>
      <sz val="10"/>
      <color theme="8" tint="-0.499984740745262"/>
      <name val="Arial"/>
      <family val="2"/>
    </font>
    <font>
      <b/>
      <i/>
      <sz val="10"/>
      <color theme="1"/>
      <name val="Arial"/>
      <family val="2"/>
    </font>
    <font>
      <b/>
      <i/>
      <sz val="10"/>
      <color rgb="FFFF0000"/>
      <name val="Arial"/>
      <family val="2"/>
    </font>
    <font>
      <sz val="10"/>
      <color rgb="FF000000"/>
      <name val="Arial"/>
      <family val="2"/>
    </font>
    <font>
      <b/>
      <sz val="10"/>
      <color rgb="FF00B0F0"/>
      <name val="Arial"/>
      <family val="2"/>
    </font>
    <font>
      <b/>
      <sz val="10"/>
      <color theme="6" tint="-0.499984740745262"/>
      <name val="Arial"/>
      <family val="2"/>
    </font>
    <font>
      <b/>
      <sz val="10"/>
      <color theme="4"/>
      <name val="Arial"/>
      <family val="2"/>
    </font>
    <font>
      <b/>
      <sz val="10"/>
      <color rgb="FF00CC00"/>
      <name val="Arial"/>
      <family val="2"/>
    </font>
    <font>
      <b/>
      <i/>
      <sz val="10"/>
      <color theme="4" tint="-0.249977111117893"/>
      <name val="Arial"/>
      <family val="2"/>
    </font>
    <font>
      <b/>
      <i/>
      <sz val="10"/>
      <color rgb="FF7030A0"/>
      <name val="Arial"/>
      <family val="2"/>
    </font>
    <font>
      <i/>
      <sz val="10"/>
      <color theme="1"/>
      <name val="Arial"/>
      <family val="2"/>
    </font>
    <font>
      <sz val="10"/>
      <color rgb="FF00B050"/>
      <name val="Arial"/>
      <family val="2"/>
    </font>
    <font>
      <b/>
      <i/>
      <sz val="16"/>
      <color theme="1"/>
      <name val="Arial"/>
      <family val="2"/>
    </font>
    <font>
      <sz val="8"/>
      <color theme="1"/>
      <name val="Arial"/>
      <family val="2"/>
    </font>
    <font>
      <b/>
      <sz val="10"/>
      <color rgb="FFFFC000"/>
      <name val="Arial"/>
      <family val="2"/>
    </font>
    <font>
      <b/>
      <sz val="8"/>
      <color rgb="FFFF0000"/>
      <name val="Arial"/>
      <family val="2"/>
    </font>
    <font>
      <b/>
      <sz val="8"/>
      <color theme="1"/>
      <name val="Arial"/>
      <family val="2"/>
    </font>
    <font>
      <b/>
      <sz val="6"/>
      <color theme="1"/>
      <name val="Arial"/>
      <family val="2"/>
    </font>
    <font>
      <sz val="8"/>
      <color rgb="FFFF0000"/>
      <name val="Arial"/>
      <family val="2"/>
    </font>
    <font>
      <sz val="10"/>
      <color rgb="FF222222"/>
      <name val="Arial"/>
      <family val="2"/>
    </font>
    <font>
      <i/>
      <sz val="10"/>
      <color rgb="FF222222"/>
      <name val="Arial"/>
      <family val="2"/>
    </font>
    <font>
      <sz val="9"/>
      <name val="Arial"/>
      <family val="2"/>
    </font>
    <font>
      <b/>
      <sz val="9"/>
      <color rgb="FFFF0000"/>
      <name val="Arial"/>
      <family val="2"/>
    </font>
    <font>
      <b/>
      <sz val="9"/>
      <color rgb="FF0070C0"/>
      <name val="Arial"/>
      <family val="2"/>
    </font>
    <font>
      <b/>
      <sz val="9"/>
      <color theme="9" tint="-0.249977111117893"/>
      <name val="Arial"/>
      <family val="2"/>
    </font>
    <font>
      <b/>
      <sz val="9"/>
      <color rgb="FF00CC00"/>
      <name val="Arial"/>
      <family val="2"/>
    </font>
    <font>
      <b/>
      <sz val="10"/>
      <color theme="8" tint="-0.249977111117893"/>
      <name val="Arial"/>
      <family val="2"/>
    </font>
    <font>
      <b/>
      <sz val="9"/>
      <color rgb="FF002060"/>
      <name val="Arial"/>
      <family val="2"/>
    </font>
    <font>
      <b/>
      <sz val="9"/>
      <color rgb="FFC00000"/>
      <name val="Arial"/>
      <family val="2"/>
    </font>
    <font>
      <b/>
      <sz val="9"/>
      <color rgb="FF00B0F0"/>
      <name val="Arial"/>
      <family val="2"/>
    </font>
    <font>
      <i/>
      <sz val="10"/>
      <color rgb="FF002060"/>
      <name val="Arial"/>
      <family val="2"/>
    </font>
    <font>
      <sz val="11"/>
      <color rgb="FF0070C0"/>
      <name val="Arial"/>
      <family val="2"/>
    </font>
    <font>
      <b/>
      <i/>
      <sz val="10"/>
      <color theme="9" tint="-0.249977111117893"/>
      <name val="Arial"/>
      <family val="2"/>
    </font>
    <font>
      <b/>
      <i/>
      <sz val="10"/>
      <color theme="7" tint="-0.249977111117893"/>
      <name val="Arial"/>
      <family val="2"/>
    </font>
    <font>
      <sz val="9"/>
      <color rgb="FFC00000"/>
      <name val="Arial"/>
      <family val="2"/>
    </font>
    <font>
      <b/>
      <sz val="11"/>
      <color rgb="FFFF0000"/>
      <name val="Arial"/>
      <family val="2"/>
    </font>
    <font>
      <b/>
      <sz val="11"/>
      <color rgb="FFC00000"/>
      <name val="Arial"/>
      <family val="2"/>
    </font>
    <font>
      <b/>
      <i/>
      <sz val="9"/>
      <color rgb="FFFF3300"/>
      <name val="Arial"/>
      <family val="2"/>
    </font>
    <font>
      <b/>
      <sz val="9"/>
      <color theme="9" tint="-0.499984740745262"/>
      <name val="Arial"/>
      <family val="2"/>
    </font>
    <font>
      <b/>
      <sz val="9"/>
      <color rgb="FF00B050"/>
      <name val="Arial"/>
      <family val="2"/>
    </font>
    <font>
      <b/>
      <sz val="9"/>
      <color rgb="FF005A9E"/>
      <name val="Arial"/>
      <family val="2"/>
    </font>
    <font>
      <sz val="9"/>
      <color theme="9" tint="-0.249977111117893"/>
      <name val="Arial"/>
      <family val="2"/>
    </font>
    <font>
      <b/>
      <i/>
      <sz val="9"/>
      <color rgb="FFC00000"/>
      <name val="Arial"/>
      <family val="2"/>
    </font>
    <font>
      <b/>
      <sz val="9"/>
      <color rgb="FFFF3300"/>
      <name val="Arial"/>
      <family val="2"/>
    </font>
    <font>
      <b/>
      <i/>
      <sz val="9"/>
      <color theme="9" tint="-0.249977111117893"/>
      <name val="Arial"/>
      <family val="2"/>
    </font>
    <font>
      <b/>
      <i/>
      <sz val="9"/>
      <color rgb="FF00B050"/>
      <name val="Arial"/>
      <family val="2"/>
    </font>
    <font>
      <b/>
      <i/>
      <sz val="9"/>
      <color rgb="FF002060"/>
      <name val="Arial"/>
      <family val="2"/>
    </font>
    <font>
      <b/>
      <i/>
      <sz val="9"/>
      <color rgb="FF0070C0"/>
      <name val="Arial"/>
      <family val="2"/>
    </font>
    <font>
      <b/>
      <sz val="14"/>
      <color rgb="FF0070C0"/>
      <name val="Arial"/>
      <family val="2"/>
    </font>
    <font>
      <b/>
      <sz val="8"/>
      <color rgb="FF0070C0"/>
      <name val="Arial"/>
      <family val="2"/>
    </font>
  </fonts>
  <fills count="37">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rgb="FFFFFF99"/>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CCFF99"/>
        <bgColor indexed="64"/>
      </patternFill>
    </fill>
    <fill>
      <patternFill patternType="solid">
        <fgColor theme="8" tint="0.59999389629810485"/>
        <bgColor indexed="64"/>
      </patternFill>
    </fill>
    <fill>
      <patternFill patternType="solid">
        <fgColor rgb="FFCCFFFF"/>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4" tint="0.39997558519241921"/>
        <bgColor indexed="64"/>
      </patternFill>
    </fill>
    <fill>
      <patternFill patternType="solid">
        <fgColor rgb="FF83E828"/>
        <bgColor indexed="64"/>
      </patternFill>
    </fill>
    <fill>
      <patternFill patternType="solid">
        <fgColor theme="7" tint="0.59999389629810485"/>
        <bgColor indexed="64"/>
      </patternFill>
    </fill>
    <fill>
      <patternFill patternType="solid">
        <fgColor rgb="FFFFC000"/>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33CC33"/>
        <bgColor indexed="64"/>
      </patternFill>
    </fill>
    <fill>
      <patternFill patternType="solid">
        <fgColor rgb="FFFFFF66"/>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00FF00"/>
        <bgColor indexed="64"/>
      </patternFill>
    </fill>
    <fill>
      <patternFill patternType="solid">
        <fgColor rgb="FF00B0F0"/>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FFFFCC"/>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99FF99"/>
        <bgColor indexed="64"/>
      </patternFill>
    </fill>
    <fill>
      <patternFill patternType="solid">
        <fgColor rgb="FFFFC715"/>
        <bgColor indexed="64"/>
      </patternFill>
    </fill>
  </fills>
  <borders count="11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medium">
        <color auto="1"/>
      </left>
      <right/>
      <top/>
      <bottom style="medium">
        <color auto="1"/>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diagonal/>
    </border>
    <border>
      <left style="medium">
        <color indexed="64"/>
      </left>
      <right/>
      <top/>
      <bottom/>
      <diagonal/>
    </border>
    <border>
      <left/>
      <right/>
      <top style="thin">
        <color auto="1"/>
      </top>
      <bottom style="thin">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thin">
        <color auto="1"/>
      </left>
      <right/>
      <top style="dashed">
        <color theme="9" tint="-0.24994659260841701"/>
      </top>
      <bottom style="dashed">
        <color theme="9" tint="-0.24994659260841701"/>
      </bottom>
      <diagonal/>
    </border>
    <border>
      <left/>
      <right style="thin">
        <color rgb="FFFF0000"/>
      </right>
      <top style="dashed">
        <color theme="9" tint="-0.24994659260841701"/>
      </top>
      <bottom style="dashed">
        <color theme="9" tint="-0.24994659260841701"/>
      </bottom>
      <diagonal/>
    </border>
    <border>
      <left style="thin">
        <color auto="1"/>
      </left>
      <right style="dashed">
        <color theme="9" tint="-0.24994659260841701"/>
      </right>
      <top/>
      <bottom style="thin">
        <color auto="1"/>
      </bottom>
      <diagonal/>
    </border>
    <border>
      <left style="dashed">
        <color theme="9" tint="-0.24994659260841701"/>
      </left>
      <right style="dashed">
        <color theme="9" tint="-0.24994659260841701"/>
      </right>
      <top style="dashed">
        <color theme="9" tint="-0.24994659260841701"/>
      </top>
      <bottom style="thin">
        <color auto="1"/>
      </bottom>
      <diagonal/>
    </border>
    <border>
      <left style="thin">
        <color rgb="FFFF0000"/>
      </left>
      <right style="thin">
        <color auto="1"/>
      </right>
      <top style="thin">
        <color rgb="FFFF0000"/>
      </top>
      <bottom style="thin">
        <color rgb="FFFF0000"/>
      </bottom>
      <diagonal/>
    </border>
    <border>
      <left style="thin">
        <color auto="1"/>
      </left>
      <right style="dashed">
        <color theme="9" tint="-0.24994659260841701"/>
      </right>
      <top/>
      <bottom/>
      <diagonal/>
    </border>
    <border>
      <left style="thin">
        <color auto="1"/>
      </left>
      <right style="thin">
        <color auto="1"/>
      </right>
      <top style="thin">
        <color rgb="FFFF0000"/>
      </top>
      <bottom style="thin">
        <color rgb="FFFF0000"/>
      </bottom>
      <diagonal/>
    </border>
    <border>
      <left style="thin">
        <color auto="1"/>
      </left>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auto="1"/>
      </left>
      <right style="thin">
        <color auto="1"/>
      </right>
      <top/>
      <bottom style="dashed">
        <color theme="9" tint="-0.2499465926084170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dashed">
        <color theme="9" tint="-0.24994659260841701"/>
      </right>
      <top style="dashed">
        <color theme="9" tint="-0.24994659260841701"/>
      </top>
      <bottom/>
      <diagonal/>
    </border>
    <border>
      <left style="thin">
        <color auto="1"/>
      </left>
      <right style="dashed">
        <color theme="9" tint="-0.24994659260841701"/>
      </right>
      <top/>
      <bottom style="dashed">
        <color theme="9" tint="-0.24994659260841701"/>
      </bottom>
      <diagonal/>
    </border>
    <border>
      <left style="dashed">
        <color theme="9" tint="-0.24994659260841701"/>
      </left>
      <right style="thin">
        <color auto="1"/>
      </right>
      <top style="thin">
        <color auto="1"/>
      </top>
      <bottom/>
      <diagonal/>
    </border>
    <border>
      <left style="dashed">
        <color theme="9" tint="-0.24994659260841701"/>
      </left>
      <right style="thin">
        <color auto="1"/>
      </right>
      <top/>
      <bottom style="thin">
        <color auto="1"/>
      </bottom>
      <diagonal/>
    </border>
    <border>
      <left/>
      <right style="dashed">
        <color theme="9" tint="-0.24994659260841701"/>
      </right>
      <top style="dashed">
        <color theme="9" tint="-0.24994659260841701"/>
      </top>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thin">
        <color auto="1"/>
      </right>
      <top style="medium">
        <color auto="1"/>
      </top>
      <bottom style="medium">
        <color auto="1"/>
      </bottom>
      <diagonal/>
    </border>
    <border>
      <left style="dashed">
        <color theme="9" tint="-0.24994659260841701"/>
      </left>
      <right/>
      <top/>
      <bottom style="dashed">
        <color theme="9" tint="-0.2499465926084170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bottom style="medium">
        <color indexed="64"/>
      </bottom>
      <diagonal/>
    </border>
    <border>
      <left style="thin">
        <color auto="1"/>
      </left>
      <right style="dashed">
        <color theme="9" tint="-0.24994659260841701"/>
      </right>
      <top style="thin">
        <color auto="1"/>
      </top>
      <bottom style="medium">
        <color indexed="64"/>
      </bottom>
      <diagonal/>
    </border>
    <border>
      <left style="dashed">
        <color theme="9" tint="-0.24994659260841701"/>
      </left>
      <right style="dashed">
        <color theme="9" tint="-0.24994659260841701"/>
      </right>
      <top style="thin">
        <color auto="1"/>
      </top>
      <bottom style="medium">
        <color indexed="64"/>
      </bottom>
      <diagonal/>
    </border>
    <border>
      <left style="dashed">
        <color theme="9" tint="-0.2499465926084170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dashed">
        <color theme="9" tint="-0.24994659260841701"/>
      </left>
      <right/>
      <top/>
      <bottom/>
      <diagonal/>
    </border>
    <border>
      <left style="thin">
        <color rgb="FF0070C0"/>
      </left>
      <right/>
      <top/>
      <bottom/>
      <diagonal/>
    </border>
    <border>
      <left style="thin">
        <color rgb="FF0070C0"/>
      </left>
      <right style="dashed">
        <color theme="9" tint="-0.24994659260841701"/>
      </right>
      <top style="dashed">
        <color theme="9" tint="-0.24994659260841701"/>
      </top>
      <bottom style="dashed">
        <color theme="9" tint="-0.24994659260841701"/>
      </bottom>
      <diagonal/>
    </border>
    <border>
      <left style="thin">
        <color rgb="FF0070C0"/>
      </left>
      <right/>
      <top style="dashed">
        <color theme="9" tint="-0.24994659260841701"/>
      </top>
      <bottom style="dashed">
        <color theme="9" tint="-0.24994659260841701"/>
      </bottom>
      <diagonal/>
    </border>
    <border>
      <left style="thin">
        <color rgb="FF0070C0"/>
      </left>
      <right style="dashed">
        <color theme="9" tint="-0.24994659260841701"/>
      </right>
      <top style="dashed">
        <color theme="9" tint="-0.24994659260841701"/>
      </top>
      <bottom style="thin">
        <color auto="1"/>
      </bottom>
      <diagonal/>
    </border>
    <border>
      <left/>
      <right/>
      <top style="thin">
        <color auto="1"/>
      </top>
      <bottom style="thin">
        <color rgb="FF0070C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right style="thin">
        <color theme="0"/>
      </right>
      <top style="thin">
        <color theme="0"/>
      </top>
      <bottom style="thin">
        <color theme="0"/>
      </bottom>
      <diagonal/>
    </border>
  </borders>
  <cellStyleXfs count="63">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12" fillId="0" borderId="0"/>
    <xf numFmtId="0" fontId="31" fillId="0" borderId="0"/>
  </cellStyleXfs>
  <cellXfs count="984">
    <xf numFmtId="0" fontId="0" fillId="0" borderId="0" xfId="0"/>
    <xf numFmtId="0" fontId="10" fillId="0" borderId="0" xfId="0" applyFont="1"/>
    <xf numFmtId="0" fontId="10" fillId="0" borderId="2" xfId="0" applyFont="1" applyBorder="1"/>
    <xf numFmtId="0" fontId="10" fillId="0" borderId="0" xfId="0" applyFont="1" applyAlignment="1">
      <alignment horizontal="center" vertical="center" wrapText="1"/>
    </xf>
    <xf numFmtId="0" fontId="7" fillId="0" borderId="2" xfId="0" applyFont="1" applyBorder="1" applyAlignment="1">
      <alignment horizontal="left" vertical="center" wrapText="1"/>
    </xf>
    <xf numFmtId="0" fontId="10" fillId="0" borderId="2" xfId="0" applyFont="1" applyBorder="1" applyAlignment="1">
      <alignment horizontal="left" vertical="center" wrapText="1"/>
    </xf>
    <xf numFmtId="0" fontId="1" fillId="0" borderId="0" xfId="0" applyFont="1"/>
    <xf numFmtId="0" fontId="3" fillId="0" borderId="2" xfId="0" applyFont="1" applyBorder="1" applyAlignment="1">
      <alignment horizontal="center" vertical="center"/>
    </xf>
    <xf numFmtId="0" fontId="7" fillId="0" borderId="2" xfId="0" applyFont="1" applyBorder="1" applyAlignment="1">
      <alignment horizontal="center" vertical="center" wrapText="1"/>
    </xf>
    <xf numFmtId="0" fontId="1" fillId="0" borderId="2" xfId="0" applyFont="1" applyBorder="1" applyAlignment="1">
      <alignment horizontal="left" vertical="center" wrapText="1"/>
    </xf>
    <xf numFmtId="0" fontId="10" fillId="6" borderId="2" xfId="0" applyFont="1" applyFill="1" applyBorder="1" applyAlignment="1">
      <alignment horizontal="left" vertical="center" wrapText="1"/>
    </xf>
    <xf numFmtId="0" fontId="10" fillId="5" borderId="2" xfId="0" applyFont="1" applyFill="1" applyBorder="1" applyAlignment="1">
      <alignment horizontal="justify" vertical="center" wrapText="1"/>
    </xf>
    <xf numFmtId="0" fontId="10" fillId="10" borderId="2" xfId="0" applyFont="1" applyFill="1" applyBorder="1" applyAlignment="1">
      <alignment horizontal="justify" vertical="center" wrapText="1"/>
    </xf>
    <xf numFmtId="0" fontId="10" fillId="9" borderId="2" xfId="0" applyFont="1" applyFill="1" applyBorder="1" applyAlignment="1">
      <alignment horizontal="left" vertical="center" wrapText="1"/>
    </xf>
    <xf numFmtId="0" fontId="10" fillId="0" borderId="2" xfId="0" applyFont="1" applyBorder="1" applyAlignment="1" applyProtection="1">
      <alignment vertical="center" wrapText="1"/>
      <protection locked="0"/>
    </xf>
    <xf numFmtId="0" fontId="10" fillId="10" borderId="2" xfId="0" applyFont="1" applyFill="1" applyBorder="1" applyAlignment="1">
      <alignment horizontal="left" vertical="center" wrapText="1"/>
    </xf>
    <xf numFmtId="0" fontId="10" fillId="7" borderId="2" xfId="0" applyFont="1" applyFill="1" applyBorder="1" applyAlignment="1">
      <alignment horizontal="left" vertical="center" wrapText="1"/>
    </xf>
    <xf numFmtId="0" fontId="11" fillId="12" borderId="2" xfId="0" applyFont="1" applyFill="1" applyBorder="1" applyAlignment="1">
      <alignment vertical="center" wrapText="1"/>
    </xf>
    <xf numFmtId="0" fontId="1" fillId="18" borderId="2" xfId="0" applyFont="1" applyFill="1" applyBorder="1" applyAlignment="1">
      <alignment horizontal="justify" vertical="center" wrapText="1"/>
    </xf>
    <xf numFmtId="0" fontId="1" fillId="10" borderId="2" xfId="0" applyFont="1" applyFill="1" applyBorder="1" applyAlignment="1">
      <alignment horizontal="left" vertical="center" wrapText="1"/>
    </xf>
    <xf numFmtId="0" fontId="10" fillId="11" borderId="2" xfId="0" applyFont="1" applyFill="1" applyBorder="1" applyAlignment="1">
      <alignment horizontal="justify" vertical="center" wrapText="1"/>
    </xf>
    <xf numFmtId="0" fontId="10" fillId="5" borderId="2" xfId="0" applyFont="1" applyFill="1" applyBorder="1" applyAlignment="1">
      <alignment horizontal="left" vertical="center" wrapText="1"/>
    </xf>
    <xf numFmtId="0" fontId="1" fillId="12" borderId="2" xfId="0" applyFont="1" applyFill="1" applyBorder="1" applyAlignment="1">
      <alignment horizontal="left" vertical="center" wrapText="1"/>
    </xf>
    <xf numFmtId="0" fontId="1" fillId="8" borderId="2" xfId="0" applyFont="1" applyFill="1" applyBorder="1" applyAlignment="1">
      <alignment horizontal="left"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4" fillId="0" borderId="2" xfId="0" applyFont="1" applyBorder="1" applyAlignment="1">
      <alignment horizontal="left" vertical="center" wrapText="1"/>
    </xf>
    <xf numFmtId="0" fontId="0" fillId="6" borderId="0" xfId="0" applyFill="1"/>
    <xf numFmtId="0" fontId="10" fillId="0" borderId="3" xfId="0" applyFont="1" applyBorder="1" applyAlignment="1">
      <alignment horizontal="left" vertical="center" wrapText="1"/>
    </xf>
    <xf numFmtId="0" fontId="4" fillId="13" borderId="3"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6" borderId="2" xfId="0" applyFont="1" applyFill="1" applyBorder="1" applyAlignment="1">
      <alignment horizontal="center" vertical="center" wrapText="1"/>
    </xf>
    <xf numFmtId="9" fontId="21" fillId="0" borderId="2" xfId="0" applyNumberFormat="1" applyFont="1" applyBorder="1" applyAlignment="1">
      <alignment horizontal="center" vertical="center" wrapText="1" readingOrder="1"/>
    </xf>
    <xf numFmtId="0" fontId="4" fillId="5" borderId="2" xfId="0" applyFont="1" applyFill="1" applyBorder="1" applyAlignment="1">
      <alignment horizontal="center" vertical="center"/>
    </xf>
    <xf numFmtId="9" fontId="7" fillId="0" borderId="2" xfId="0" applyNumberFormat="1" applyFont="1" applyBorder="1" applyAlignment="1">
      <alignment horizontal="center" vertical="center" wrapText="1"/>
    </xf>
    <xf numFmtId="0" fontId="23" fillId="0" borderId="2" xfId="0" applyFont="1" applyBorder="1" applyAlignment="1">
      <alignment horizontal="center" vertical="center" wrapText="1"/>
    </xf>
    <xf numFmtId="10" fontId="23" fillId="0" borderId="2" xfId="0" applyNumberFormat="1" applyFont="1" applyBorder="1" applyAlignment="1">
      <alignment horizontal="center" vertical="center" wrapText="1"/>
    </xf>
    <xf numFmtId="9" fontId="23" fillId="0" borderId="2" xfId="0" applyNumberFormat="1" applyFont="1" applyBorder="1" applyAlignment="1">
      <alignment horizontal="center" vertical="center" wrapText="1"/>
    </xf>
    <xf numFmtId="2" fontId="1" fillId="6" borderId="2" xfId="0" applyNumberFormat="1" applyFont="1" applyFill="1" applyBorder="1" applyAlignment="1">
      <alignment horizontal="center" vertical="center" wrapText="1"/>
    </xf>
    <xf numFmtId="0" fontId="26" fillId="6" borderId="33" xfId="61" applyFont="1" applyFill="1" applyBorder="1"/>
    <xf numFmtId="0" fontId="26" fillId="6" borderId="9" xfId="61" applyFont="1" applyFill="1" applyBorder="1"/>
    <xf numFmtId="0" fontId="26" fillId="6" borderId="34" xfId="61" applyFont="1" applyFill="1" applyBorder="1"/>
    <xf numFmtId="0" fontId="28" fillId="6" borderId="28" xfId="61" quotePrefix="1" applyFont="1" applyFill="1" applyBorder="1" applyAlignment="1">
      <alignment horizontal="left" vertical="top" wrapText="1"/>
    </xf>
    <xf numFmtId="0" fontId="29" fillId="6" borderId="0" xfId="61" quotePrefix="1" applyFont="1" applyFill="1" applyAlignment="1">
      <alignment horizontal="left" vertical="top" wrapText="1"/>
    </xf>
    <xf numFmtId="0" fontId="29" fillId="6" borderId="27" xfId="61" quotePrefix="1" applyFont="1" applyFill="1" applyBorder="1" applyAlignment="1">
      <alignment horizontal="left" vertical="top" wrapText="1"/>
    </xf>
    <xf numFmtId="0" fontId="26" fillId="6" borderId="28" xfId="61" applyFont="1" applyFill="1" applyBorder="1"/>
    <xf numFmtId="0" fontId="26" fillId="6" borderId="0" xfId="61" applyFont="1" applyFill="1"/>
    <xf numFmtId="0" fontId="26" fillId="6" borderId="27" xfId="61" applyFont="1" applyFill="1" applyBorder="1"/>
    <xf numFmtId="0" fontId="26" fillId="6" borderId="14" xfId="61" applyFont="1" applyFill="1" applyBorder="1"/>
    <xf numFmtId="0" fontId="26" fillId="6" borderId="17" xfId="61" applyFont="1" applyFill="1" applyBorder="1"/>
    <xf numFmtId="0" fontId="26" fillId="6" borderId="18" xfId="61" applyFont="1" applyFill="1" applyBorder="1"/>
    <xf numFmtId="0" fontId="26" fillId="0" borderId="28" xfId="61" quotePrefix="1" applyFont="1" applyBorder="1" applyAlignment="1">
      <alignment vertical="top" wrapText="1"/>
    </xf>
    <xf numFmtId="0" fontId="26" fillId="0" borderId="0" xfId="61" quotePrefix="1" applyFont="1" applyAlignment="1">
      <alignment vertical="top" wrapText="1"/>
    </xf>
    <xf numFmtId="0" fontId="26" fillId="0" borderId="27" xfId="61" quotePrefix="1" applyFont="1" applyBorder="1" applyAlignment="1">
      <alignment vertical="top" wrapText="1"/>
    </xf>
    <xf numFmtId="0" fontId="21" fillId="0" borderId="2" xfId="0" applyFont="1" applyBorder="1" applyAlignment="1">
      <alignment horizontal="center" vertical="center" wrapText="1" readingOrder="1"/>
    </xf>
    <xf numFmtId="0" fontId="4" fillId="5" borderId="2" xfId="0" applyFont="1" applyFill="1" applyBorder="1" applyAlignment="1">
      <alignment horizontal="center" vertical="center" wrapText="1"/>
    </xf>
    <xf numFmtId="2" fontId="1" fillId="6" borderId="5" xfId="0" applyNumberFormat="1" applyFont="1" applyFill="1" applyBorder="1" applyAlignment="1">
      <alignment horizontal="center" vertical="center" wrapText="1"/>
    </xf>
    <xf numFmtId="2" fontId="1" fillId="6" borderId="5" xfId="59" applyNumberFormat="1" applyFont="1" applyFill="1" applyBorder="1" applyAlignment="1">
      <alignment horizontal="center" vertical="center" wrapText="1"/>
    </xf>
    <xf numFmtId="0" fontId="46" fillId="6" borderId="0" xfId="0" applyFont="1" applyFill="1" applyAlignment="1">
      <alignment vertical="center"/>
    </xf>
    <xf numFmtId="0" fontId="48" fillId="29" borderId="13" xfId="0" applyFont="1" applyFill="1" applyBorder="1" applyAlignment="1" applyProtection="1">
      <alignment horizontal="center" vertical="center" wrapText="1" readingOrder="1"/>
      <protection hidden="1"/>
    </xf>
    <xf numFmtId="0" fontId="48" fillId="29" borderId="15" xfId="0" applyFont="1" applyFill="1" applyBorder="1" applyAlignment="1" applyProtection="1">
      <alignment horizontal="center" vertical="center" wrapText="1" readingOrder="1"/>
      <protection hidden="1"/>
    </xf>
    <xf numFmtId="0" fontId="48" fillId="29" borderId="16" xfId="0" applyFont="1" applyFill="1" applyBorder="1" applyAlignment="1" applyProtection="1">
      <alignment horizontal="center" vertical="center" wrapText="1" readingOrder="1"/>
      <protection hidden="1"/>
    </xf>
    <xf numFmtId="0" fontId="48" fillId="30" borderId="13" xfId="0" applyFont="1" applyFill="1" applyBorder="1" applyAlignment="1" applyProtection="1">
      <alignment horizontal="center" wrapText="1" readingOrder="1"/>
      <protection hidden="1"/>
    </xf>
    <xf numFmtId="0" fontId="48" fillId="30" borderId="15" xfId="0" applyFont="1" applyFill="1" applyBorder="1" applyAlignment="1" applyProtection="1">
      <alignment horizontal="center" wrapText="1" readingOrder="1"/>
      <protection hidden="1"/>
    </xf>
    <xf numFmtId="0" fontId="48" fillId="30" borderId="16" xfId="0" applyFont="1" applyFill="1" applyBorder="1" applyAlignment="1" applyProtection="1">
      <alignment horizontal="center" wrapText="1" readingOrder="1"/>
      <protection hidden="1"/>
    </xf>
    <xf numFmtId="0" fontId="48" fillId="29" borderId="28" xfId="0" applyFont="1" applyFill="1" applyBorder="1" applyAlignment="1" applyProtection="1">
      <alignment horizontal="center" vertical="center" wrapText="1" readingOrder="1"/>
      <protection hidden="1"/>
    </xf>
    <xf numFmtId="0" fontId="48" fillId="29" borderId="0" xfId="0" applyFont="1" applyFill="1" applyAlignment="1" applyProtection="1">
      <alignment horizontal="center" vertical="center" wrapText="1" readingOrder="1"/>
      <protection hidden="1"/>
    </xf>
    <xf numFmtId="0" fontId="48" fillId="29" borderId="27" xfId="0" applyFont="1" applyFill="1" applyBorder="1" applyAlignment="1" applyProtection="1">
      <alignment horizontal="center" vertical="center" wrapText="1" readingOrder="1"/>
      <protection hidden="1"/>
    </xf>
    <xf numFmtId="0" fontId="48" fillId="30" borderId="28" xfId="0" applyFont="1" applyFill="1" applyBorder="1" applyAlignment="1" applyProtection="1">
      <alignment horizontal="center" wrapText="1" readingOrder="1"/>
      <protection hidden="1"/>
    </xf>
    <xf numFmtId="0" fontId="48" fillId="30" borderId="0" xfId="0" applyFont="1" applyFill="1" applyAlignment="1" applyProtection="1">
      <alignment horizontal="center" wrapText="1" readingOrder="1"/>
      <protection hidden="1"/>
    </xf>
    <xf numFmtId="0" fontId="48" fillId="30" borderId="27" xfId="0" applyFont="1" applyFill="1" applyBorder="1" applyAlignment="1" applyProtection="1">
      <alignment horizontal="center" wrapText="1" readingOrder="1"/>
      <protection hidden="1"/>
    </xf>
    <xf numFmtId="0" fontId="48" fillId="29" borderId="14" xfId="0" applyFont="1" applyFill="1" applyBorder="1" applyAlignment="1" applyProtection="1">
      <alignment horizontal="center" vertical="center" wrapText="1" readingOrder="1"/>
      <protection hidden="1"/>
    </xf>
    <xf numFmtId="0" fontId="48" fillId="29" borderId="17" xfId="0" applyFont="1" applyFill="1" applyBorder="1" applyAlignment="1" applyProtection="1">
      <alignment horizontal="center" vertical="center" wrapText="1" readingOrder="1"/>
      <protection hidden="1"/>
    </xf>
    <xf numFmtId="0" fontId="48" fillId="29" borderId="18" xfId="0" applyFont="1" applyFill="1" applyBorder="1" applyAlignment="1" applyProtection="1">
      <alignment horizontal="center" vertical="center" wrapText="1" readingOrder="1"/>
      <protection hidden="1"/>
    </xf>
    <xf numFmtId="0" fontId="48" fillId="30" borderId="14" xfId="0" applyFont="1" applyFill="1" applyBorder="1" applyAlignment="1" applyProtection="1">
      <alignment horizontal="center" wrapText="1" readingOrder="1"/>
      <protection hidden="1"/>
    </xf>
    <xf numFmtId="0" fontId="48" fillId="30" borderId="17" xfId="0" applyFont="1" applyFill="1" applyBorder="1" applyAlignment="1" applyProtection="1">
      <alignment horizontal="center" wrapText="1" readingOrder="1"/>
      <protection hidden="1"/>
    </xf>
    <xf numFmtId="0" fontId="48" fillId="30" borderId="18" xfId="0" applyFont="1" applyFill="1" applyBorder="1" applyAlignment="1" applyProtection="1">
      <alignment horizontal="center" wrapText="1" readingOrder="1"/>
      <protection hidden="1"/>
    </xf>
    <xf numFmtId="0" fontId="48" fillId="24" borderId="13" xfId="0" applyFont="1" applyFill="1" applyBorder="1" applyAlignment="1" applyProtection="1">
      <alignment horizontal="center" wrapText="1" readingOrder="1"/>
      <protection hidden="1"/>
    </xf>
    <xf numFmtId="0" fontId="48" fillId="24" borderId="15" xfId="0" applyFont="1" applyFill="1" applyBorder="1" applyAlignment="1" applyProtection="1">
      <alignment horizontal="center" wrapText="1" readingOrder="1"/>
      <protection hidden="1"/>
    </xf>
    <xf numFmtId="0" fontId="48" fillId="24" borderId="16" xfId="0" applyFont="1" applyFill="1" applyBorder="1" applyAlignment="1" applyProtection="1">
      <alignment horizontal="center" wrapText="1" readingOrder="1"/>
      <protection hidden="1"/>
    </xf>
    <xf numFmtId="0" fontId="48" fillId="24" borderId="28" xfId="0" applyFont="1" applyFill="1" applyBorder="1" applyAlignment="1" applyProtection="1">
      <alignment horizontal="center" wrapText="1" readingOrder="1"/>
      <protection hidden="1"/>
    </xf>
    <xf numFmtId="0" fontId="48" fillId="24" borderId="0" xfId="0" applyFont="1" applyFill="1" applyAlignment="1" applyProtection="1">
      <alignment horizontal="center" wrapText="1" readingOrder="1"/>
      <protection hidden="1"/>
    </xf>
    <xf numFmtId="0" fontId="48" fillId="24" borderId="27" xfId="0" applyFont="1" applyFill="1" applyBorder="1" applyAlignment="1" applyProtection="1">
      <alignment horizontal="center" wrapText="1" readingOrder="1"/>
      <protection hidden="1"/>
    </xf>
    <xf numFmtId="0" fontId="48" fillId="24" borderId="14" xfId="0" applyFont="1" applyFill="1" applyBorder="1" applyAlignment="1" applyProtection="1">
      <alignment horizontal="center" wrapText="1" readingOrder="1"/>
      <protection hidden="1"/>
    </xf>
    <xf numFmtId="0" fontId="48" fillId="24" borderId="17" xfId="0" applyFont="1" applyFill="1" applyBorder="1" applyAlignment="1" applyProtection="1">
      <alignment horizontal="center" wrapText="1" readingOrder="1"/>
      <protection hidden="1"/>
    </xf>
    <xf numFmtId="0" fontId="48" fillId="24" borderId="18" xfId="0" applyFont="1" applyFill="1" applyBorder="1" applyAlignment="1" applyProtection="1">
      <alignment horizontal="center" wrapText="1" readingOrder="1"/>
      <protection hidden="1"/>
    </xf>
    <xf numFmtId="0" fontId="48" fillId="25" borderId="13" xfId="0" applyFont="1" applyFill="1" applyBorder="1" applyAlignment="1" applyProtection="1">
      <alignment horizontal="center" wrapText="1" readingOrder="1"/>
      <protection hidden="1"/>
    </xf>
    <xf numFmtId="0" fontId="48" fillId="25" borderId="15" xfId="0" applyFont="1" applyFill="1" applyBorder="1" applyAlignment="1" applyProtection="1">
      <alignment horizontal="center" wrapText="1" readingOrder="1"/>
      <protection hidden="1"/>
    </xf>
    <xf numFmtId="0" fontId="48" fillId="25" borderId="16" xfId="0" applyFont="1" applyFill="1" applyBorder="1" applyAlignment="1" applyProtection="1">
      <alignment horizontal="center" wrapText="1" readingOrder="1"/>
      <protection hidden="1"/>
    </xf>
    <xf numFmtId="0" fontId="48" fillId="25" borderId="28" xfId="0" applyFont="1" applyFill="1" applyBorder="1" applyAlignment="1" applyProtection="1">
      <alignment horizontal="center" wrapText="1" readingOrder="1"/>
      <protection hidden="1"/>
    </xf>
    <xf numFmtId="0" fontId="48" fillId="25" borderId="0" xfId="0" applyFont="1" applyFill="1" applyAlignment="1" applyProtection="1">
      <alignment horizontal="center" wrapText="1" readingOrder="1"/>
      <protection hidden="1"/>
    </xf>
    <xf numFmtId="0" fontId="48" fillId="25" borderId="27" xfId="0" applyFont="1" applyFill="1" applyBorder="1" applyAlignment="1" applyProtection="1">
      <alignment horizontal="center" wrapText="1" readingOrder="1"/>
      <protection hidden="1"/>
    </xf>
    <xf numFmtId="0" fontId="48" fillId="25" borderId="14" xfId="0" applyFont="1" applyFill="1" applyBorder="1" applyAlignment="1" applyProtection="1">
      <alignment horizontal="center" wrapText="1" readingOrder="1"/>
      <protection hidden="1"/>
    </xf>
    <xf numFmtId="0" fontId="48" fillId="25" borderId="17" xfId="0" applyFont="1" applyFill="1" applyBorder="1" applyAlignment="1" applyProtection="1">
      <alignment horizontal="center" wrapText="1" readingOrder="1"/>
      <protection hidden="1"/>
    </xf>
    <xf numFmtId="0" fontId="48" fillId="25" borderId="18" xfId="0" applyFont="1" applyFill="1" applyBorder="1" applyAlignment="1" applyProtection="1">
      <alignment horizontal="center" wrapText="1" readingOrder="1"/>
      <protection hidden="1"/>
    </xf>
    <xf numFmtId="0" fontId="50" fillId="24" borderId="15" xfId="0" applyFont="1" applyFill="1" applyBorder="1" applyAlignment="1" applyProtection="1">
      <alignment horizontal="center" wrapText="1" readingOrder="1"/>
      <protection hidden="1"/>
    </xf>
    <xf numFmtId="0" fontId="52" fillId="0" borderId="0" xfId="0" applyFont="1" applyAlignment="1">
      <alignment horizontal="center" vertical="center" wrapText="1"/>
    </xf>
    <xf numFmtId="0" fontId="53" fillId="31" borderId="0" xfId="0" applyFont="1" applyFill="1" applyAlignment="1">
      <alignment horizontal="center" vertical="center" wrapText="1" readingOrder="1"/>
    </xf>
    <xf numFmtId="0" fontId="54" fillId="25" borderId="67" xfId="0" applyFont="1" applyFill="1" applyBorder="1" applyAlignment="1">
      <alignment horizontal="center" vertical="center" wrapText="1" readingOrder="1"/>
    </xf>
    <xf numFmtId="0" fontId="54" fillId="0" borderId="67" xfId="0" applyFont="1" applyBorder="1" applyAlignment="1">
      <alignment horizontal="justify" vertical="center" wrapText="1" readingOrder="1"/>
    </xf>
    <xf numFmtId="9" fontId="54" fillId="0" borderId="67" xfId="0" applyNumberFormat="1" applyFont="1" applyBorder="1" applyAlignment="1">
      <alignment horizontal="center" vertical="center" wrapText="1" readingOrder="1"/>
    </xf>
    <xf numFmtId="0" fontId="54" fillId="20" borderId="68" xfId="0" applyFont="1" applyFill="1" applyBorder="1" applyAlignment="1">
      <alignment horizontal="center" vertical="center" wrapText="1" readingOrder="1"/>
    </xf>
    <xf numFmtId="0" fontId="54" fillId="0" borderId="68" xfId="0" applyFont="1" applyBorder="1" applyAlignment="1">
      <alignment horizontal="justify" vertical="center" wrapText="1" readingOrder="1"/>
    </xf>
    <xf numFmtId="9" fontId="54" fillId="0" borderId="68" xfId="0" applyNumberFormat="1" applyFont="1" applyBorder="1" applyAlignment="1">
      <alignment horizontal="center" vertical="center" wrapText="1" readingOrder="1"/>
    </xf>
    <xf numFmtId="0" fontId="54" fillId="23" borderId="68" xfId="0" applyFont="1" applyFill="1" applyBorder="1" applyAlignment="1">
      <alignment horizontal="center" vertical="center" wrapText="1" readingOrder="1"/>
    </xf>
    <xf numFmtId="0" fontId="54" fillId="19" borderId="68" xfId="0" applyFont="1" applyFill="1" applyBorder="1" applyAlignment="1">
      <alignment horizontal="center" vertical="center" wrapText="1" readingOrder="1"/>
    </xf>
    <xf numFmtId="0" fontId="55" fillId="15" borderId="68" xfId="0" applyFont="1" applyFill="1" applyBorder="1" applyAlignment="1">
      <alignment horizontal="center" vertical="center" wrapText="1" readingOrder="1"/>
    </xf>
    <xf numFmtId="0" fontId="56" fillId="6" borderId="0" xfId="0" applyFont="1" applyFill="1"/>
    <xf numFmtId="0" fontId="39" fillId="6" borderId="0" xfId="0" applyFont="1" applyFill="1" applyAlignment="1">
      <alignment horizontal="left" vertical="center"/>
    </xf>
    <xf numFmtId="0" fontId="4" fillId="7" borderId="2" xfId="0" applyFont="1" applyFill="1" applyBorder="1" applyAlignment="1">
      <alignment horizontal="center" vertical="top" wrapText="1"/>
    </xf>
    <xf numFmtId="0" fontId="10" fillId="6" borderId="4" xfId="0" applyFont="1" applyFill="1" applyBorder="1" applyAlignment="1">
      <alignment horizontal="center" vertical="center" wrapText="1"/>
    </xf>
    <xf numFmtId="0" fontId="58" fillId="6" borderId="0" xfId="0" applyFont="1" applyFill="1" applyAlignment="1">
      <alignment horizontal="center" vertical="center" wrapText="1"/>
    </xf>
    <xf numFmtId="0" fontId="59" fillId="31" borderId="0" xfId="0" applyFont="1" applyFill="1" applyAlignment="1">
      <alignment horizontal="center" vertical="center" wrapText="1" readingOrder="1"/>
    </xf>
    <xf numFmtId="0" fontId="60" fillId="25" borderId="67" xfId="0" applyFont="1" applyFill="1" applyBorder="1" applyAlignment="1">
      <alignment horizontal="center" vertical="center" wrapText="1" readingOrder="1"/>
    </xf>
    <xf numFmtId="0" fontId="60" fillId="0" borderId="67" xfId="0" applyFont="1" applyBorder="1" applyAlignment="1">
      <alignment horizontal="center" vertical="center" wrapText="1" readingOrder="1"/>
    </xf>
    <xf numFmtId="0" fontId="60" fillId="0" borderId="67" xfId="0" applyFont="1" applyBorder="1" applyAlignment="1">
      <alignment horizontal="justify" vertical="center" wrapText="1" readingOrder="1"/>
    </xf>
    <xf numFmtId="0" fontId="60" fillId="20" borderId="68" xfId="0" applyFont="1" applyFill="1" applyBorder="1" applyAlignment="1">
      <alignment horizontal="center" vertical="center" wrapText="1" readingOrder="1"/>
    </xf>
    <xf numFmtId="0" fontId="60" fillId="0" borderId="68" xfId="0" applyFont="1" applyBorder="1" applyAlignment="1">
      <alignment horizontal="center" vertical="center" wrapText="1" readingOrder="1"/>
    </xf>
    <xf numFmtId="0" fontId="60" fillId="0" borderId="68" xfId="0" applyFont="1" applyBorder="1" applyAlignment="1">
      <alignment horizontal="justify" vertical="center" wrapText="1" readingOrder="1"/>
    </xf>
    <xf numFmtId="0" fontId="60" fillId="23" borderId="68" xfId="0" applyFont="1" applyFill="1" applyBorder="1" applyAlignment="1">
      <alignment horizontal="center" vertical="center" wrapText="1" readingOrder="1"/>
    </xf>
    <xf numFmtId="0" fontId="60" fillId="19" borderId="68" xfId="0" applyFont="1" applyFill="1" applyBorder="1" applyAlignment="1">
      <alignment horizontal="center" vertical="center" wrapText="1" readingOrder="1"/>
    </xf>
    <xf numFmtId="0" fontId="61" fillId="15" borderId="68" xfId="0" applyFont="1" applyFill="1" applyBorder="1" applyAlignment="1">
      <alignment horizontal="center" vertical="center" wrapText="1" readingOrder="1"/>
    </xf>
    <xf numFmtId="0" fontId="38" fillId="6" borderId="0" xfId="0" applyFont="1" applyFill="1"/>
    <xf numFmtId="0" fontId="62" fillId="6" borderId="0" xfId="0" applyFont="1" applyFill="1" applyAlignment="1">
      <alignment horizontal="justify" vertical="center" wrapText="1" readingOrder="1"/>
    </xf>
    <xf numFmtId="0" fontId="39" fillId="6" borderId="0" xfId="0" applyFont="1" applyFill="1" applyAlignment="1">
      <alignment vertical="center"/>
    </xf>
    <xf numFmtId="0" fontId="38" fillId="0" borderId="0" xfId="0" applyFont="1"/>
    <xf numFmtId="0" fontId="62" fillId="0" borderId="0" xfId="0" applyFont="1" applyAlignment="1">
      <alignment horizontal="justify" vertical="center" wrapText="1" readingOrder="1"/>
    </xf>
    <xf numFmtId="0" fontId="63" fillId="0" borderId="0" xfId="0" applyFont="1" applyAlignment="1">
      <alignment vertical="center"/>
    </xf>
    <xf numFmtId="0" fontId="64" fillId="0" borderId="0" xfId="0" applyFont="1"/>
    <xf numFmtId="0" fontId="37" fillId="0" borderId="0" xfId="0" applyFont="1"/>
    <xf numFmtId="0" fontId="65" fillId="0" borderId="0" xfId="0" applyFont="1"/>
    <xf numFmtId="0" fontId="56" fillId="0" borderId="0" xfId="0" applyFont="1"/>
    <xf numFmtId="2" fontId="1" fillId="6" borderId="0" xfId="0" applyNumberFormat="1" applyFont="1" applyFill="1" applyBorder="1" applyAlignment="1">
      <alignment horizontal="center" vertical="center" wrapText="1"/>
    </xf>
    <xf numFmtId="0" fontId="22" fillId="14" borderId="2" xfId="0" applyFont="1" applyFill="1" applyBorder="1" applyAlignment="1">
      <alignment horizontal="center" vertical="center" wrapText="1" readingOrder="1"/>
    </xf>
    <xf numFmtId="0" fontId="10" fillId="0" borderId="2" xfId="0" applyFont="1" applyBorder="1" applyAlignment="1">
      <alignment horizontal="center" vertical="center"/>
    </xf>
    <xf numFmtId="0" fontId="2" fillId="19" borderId="0" xfId="0" applyFont="1" applyFill="1"/>
    <xf numFmtId="0" fontId="18" fillId="19" borderId="0" xfId="0" applyFont="1" applyFill="1"/>
    <xf numFmtId="0" fontId="68" fillId="0" borderId="67" xfId="0" applyFont="1" applyBorder="1" applyAlignment="1">
      <alignment horizontal="justify" vertical="center" wrapText="1" readingOrder="1"/>
    </xf>
    <xf numFmtId="9" fontId="68" fillId="0" borderId="67" xfId="0" applyNumberFormat="1" applyFont="1" applyBorder="1" applyAlignment="1">
      <alignment horizontal="center" vertical="center" wrapText="1" readingOrder="1"/>
    </xf>
    <xf numFmtId="0" fontId="68" fillId="0" borderId="68" xfId="0" applyFont="1" applyBorder="1" applyAlignment="1">
      <alignment horizontal="justify" vertical="center" wrapText="1" readingOrder="1"/>
    </xf>
    <xf numFmtId="9" fontId="68" fillId="0" borderId="68" xfId="0" applyNumberFormat="1" applyFont="1" applyBorder="1" applyAlignment="1">
      <alignment horizontal="center" vertical="center" wrapText="1" readingOrder="1"/>
    </xf>
    <xf numFmtId="0" fontId="69" fillId="31" borderId="0" xfId="0" applyFont="1" applyFill="1" applyAlignment="1">
      <alignment horizontal="center" vertical="center" wrapText="1" readingOrder="1"/>
    </xf>
    <xf numFmtId="0" fontId="3" fillId="4" borderId="2" xfId="0" applyFont="1" applyFill="1" applyBorder="1" applyAlignment="1">
      <alignment horizontal="center"/>
    </xf>
    <xf numFmtId="0" fontId="71" fillId="0" borderId="0" xfId="0" applyFont="1"/>
    <xf numFmtId="0" fontId="72" fillId="0" borderId="2" xfId="0" applyFont="1" applyBorder="1" applyAlignment="1">
      <alignment wrapText="1"/>
    </xf>
    <xf numFmtId="0" fontId="3" fillId="4" borderId="2" xfId="0" applyFont="1" applyFill="1" applyBorder="1" applyAlignment="1">
      <alignment horizontal="center" vertical="center" wrapText="1"/>
    </xf>
    <xf numFmtId="0" fontId="3" fillId="4" borderId="2" xfId="0" applyFont="1" applyFill="1" applyBorder="1" applyAlignment="1">
      <alignment horizontal="center" vertical="center"/>
    </xf>
    <xf numFmtId="0" fontId="5" fillId="33" borderId="7" xfId="0" applyFont="1" applyFill="1" applyBorder="1" applyAlignment="1">
      <alignment horizontal="center" vertical="center"/>
    </xf>
    <xf numFmtId="0" fontId="5" fillId="24" borderId="80" xfId="0" applyFont="1" applyFill="1" applyBorder="1" applyAlignment="1">
      <alignment horizontal="center" vertical="center"/>
    </xf>
    <xf numFmtId="0" fontId="24" fillId="15" borderId="4" xfId="0" applyFont="1" applyFill="1" applyBorder="1" applyAlignment="1">
      <alignment horizontal="center" vertical="center"/>
    </xf>
    <xf numFmtId="0" fontId="10" fillId="4" borderId="2" xfId="0" applyFont="1" applyFill="1" applyBorder="1" applyAlignment="1">
      <alignment horizontal="left" vertical="center" wrapText="1"/>
    </xf>
    <xf numFmtId="0" fontId="10" fillId="4" borderId="3" xfId="0" applyFont="1" applyFill="1" applyBorder="1" applyAlignment="1">
      <alignment vertical="center" wrapText="1"/>
    </xf>
    <xf numFmtId="0" fontId="4" fillId="6" borderId="1" xfId="0" applyFont="1" applyFill="1" applyBorder="1" applyAlignment="1">
      <alignment horizontal="justify" vertical="center" wrapText="1"/>
    </xf>
    <xf numFmtId="0" fontId="4" fillId="0" borderId="2" xfId="0" applyFont="1" applyBorder="1" applyAlignment="1">
      <alignment horizontal="justify"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0" borderId="2" xfId="0" applyFont="1" applyBorder="1" applyAlignment="1">
      <alignment horizontal="center"/>
    </xf>
    <xf numFmtId="0" fontId="10" fillId="4" borderId="2" xfId="0" applyFont="1" applyFill="1" applyBorder="1" applyAlignment="1">
      <alignment horizontal="left" vertical="center" wrapText="1"/>
    </xf>
    <xf numFmtId="0" fontId="4" fillId="7" borderId="3"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10" fillId="9" borderId="12" xfId="0" applyFont="1" applyFill="1" applyBorder="1" applyAlignment="1">
      <alignment horizontal="left" vertical="center" wrapText="1"/>
    </xf>
    <xf numFmtId="0" fontId="10" fillId="35" borderId="2" xfId="0" applyFont="1" applyFill="1" applyBorder="1" applyAlignment="1">
      <alignment horizontal="center" vertical="center"/>
    </xf>
    <xf numFmtId="0" fontId="10" fillId="0" borderId="2" xfId="0" applyFont="1" applyBorder="1" applyAlignment="1">
      <alignment horizontal="center"/>
    </xf>
    <xf numFmtId="0" fontId="4" fillId="0" borderId="2" xfId="0" applyFont="1" applyBorder="1" applyAlignment="1">
      <alignment horizontal="center" vertical="center"/>
    </xf>
    <xf numFmtId="0" fontId="79" fillId="0" borderId="0" xfId="0" applyFont="1"/>
    <xf numFmtId="0" fontId="79" fillId="7" borderId="2" xfId="0" applyFont="1" applyFill="1" applyBorder="1" applyAlignment="1">
      <alignment horizontal="center" vertical="center" wrapText="1"/>
    </xf>
    <xf numFmtId="0" fontId="68" fillId="0" borderId="67" xfId="0" applyFont="1" applyBorder="1" applyAlignment="1">
      <alignment horizontal="center" vertical="center" wrapText="1" readingOrder="1"/>
    </xf>
    <xf numFmtId="0" fontId="68" fillId="0" borderId="68" xfId="0" applyFont="1" applyBorder="1" applyAlignment="1">
      <alignment horizontal="center" vertical="center" wrapText="1" readingOrder="1"/>
    </xf>
    <xf numFmtId="0" fontId="15" fillId="0" borderId="0" xfId="0" applyFont="1"/>
    <xf numFmtId="0" fontId="80" fillId="0" borderId="0" xfId="0" applyFont="1"/>
    <xf numFmtId="0" fontId="1" fillId="0" borderId="0" xfId="0" applyFont="1" applyAlignment="1">
      <alignment horizontal="left" vertical="top" wrapText="1"/>
    </xf>
    <xf numFmtId="0" fontId="2" fillId="28" borderId="2" xfId="0" applyFont="1" applyFill="1" applyBorder="1"/>
    <xf numFmtId="0" fontId="1" fillId="0" borderId="2" xfId="0" applyFont="1" applyBorder="1" applyAlignment="1">
      <alignment horizontal="left"/>
    </xf>
    <xf numFmtId="0" fontId="1" fillId="0" borderId="24" xfId="0" applyFont="1" applyBorder="1" applyAlignment="1">
      <alignment horizontal="right" wrapText="1"/>
    </xf>
    <xf numFmtId="0" fontId="1" fillId="0" borderId="26" xfId="0" applyFont="1" applyBorder="1" applyAlignment="1">
      <alignment horizontal="right" wrapText="1"/>
    </xf>
    <xf numFmtId="0" fontId="2" fillId="28" borderId="0" xfId="0" applyFont="1" applyFill="1"/>
    <xf numFmtId="0" fontId="2" fillId="0" borderId="0" xfId="0" applyFont="1" applyAlignment="1">
      <alignment horizontal="center"/>
    </xf>
    <xf numFmtId="0" fontId="2" fillId="17" borderId="2" xfId="0" applyFont="1" applyFill="1" applyBorder="1" applyAlignment="1">
      <alignment horizontal="center" vertical="center"/>
    </xf>
    <xf numFmtId="0" fontId="2" fillId="22" borderId="1" xfId="0" applyFont="1" applyFill="1" applyBorder="1" applyAlignment="1">
      <alignment horizontal="center" vertical="center"/>
    </xf>
    <xf numFmtId="0" fontId="2" fillId="23" borderId="30" xfId="0" applyFont="1" applyFill="1" applyBorder="1" applyAlignment="1">
      <alignment horizontal="center" vertical="center"/>
    </xf>
    <xf numFmtId="0" fontId="2" fillId="19" borderId="3" xfId="0" applyFont="1" applyFill="1" applyBorder="1" applyAlignment="1">
      <alignment horizontal="center" vertical="center"/>
    </xf>
    <xf numFmtId="0" fontId="1" fillId="0" borderId="0" xfId="0" applyFont="1" applyAlignment="1">
      <alignment horizontal="left"/>
    </xf>
    <xf numFmtId="0" fontId="19" fillId="15" borderId="1" xfId="0" applyFont="1" applyFill="1" applyBorder="1" applyAlignment="1">
      <alignment horizontal="center" vertical="center"/>
    </xf>
    <xf numFmtId="0" fontId="2" fillId="22" borderId="2" xfId="0" applyFont="1" applyFill="1" applyBorder="1" applyAlignment="1">
      <alignment horizontal="center" vertical="center"/>
    </xf>
    <xf numFmtId="0" fontId="2" fillId="23" borderId="2" xfId="0" applyFont="1" applyFill="1" applyBorder="1" applyAlignment="1">
      <alignment horizontal="center" vertical="center"/>
    </xf>
    <xf numFmtId="0" fontId="2" fillId="19" borderId="2" xfId="0" applyFont="1" applyFill="1" applyBorder="1" applyAlignment="1">
      <alignment horizontal="center" vertical="center"/>
    </xf>
    <xf numFmtId="0" fontId="19" fillId="6" borderId="0" xfId="0" applyFont="1" applyFill="1" applyBorder="1" applyAlignment="1">
      <alignment horizontal="center" vertical="center"/>
    </xf>
    <xf numFmtId="0" fontId="2" fillId="28" borderId="0" xfId="0" applyFont="1" applyFill="1" applyBorder="1" applyAlignment="1">
      <alignment horizontal="center" vertical="center"/>
    </xf>
    <xf numFmtId="0" fontId="78" fillId="31" borderId="0" xfId="0" applyFont="1" applyFill="1" applyAlignment="1">
      <alignment horizontal="center" vertical="center" wrapText="1" readingOrder="1"/>
    </xf>
    <xf numFmtId="0" fontId="83" fillId="0" borderId="67" xfId="0" applyFont="1" applyBorder="1" applyAlignment="1">
      <alignment horizontal="center" vertical="center" wrapText="1" readingOrder="1"/>
    </xf>
    <xf numFmtId="0" fontId="83" fillId="0" borderId="68" xfId="0" applyFont="1" applyBorder="1" applyAlignment="1">
      <alignment horizontal="center" vertical="center" wrapText="1" readingOrder="1"/>
    </xf>
    <xf numFmtId="0" fontId="83" fillId="0" borderId="67" xfId="0" applyFont="1" applyBorder="1" applyAlignment="1">
      <alignment horizontal="justify" vertical="center" wrapText="1" readingOrder="1"/>
    </xf>
    <xf numFmtId="0" fontId="83" fillId="0" borderId="68" xfId="0" applyFont="1" applyBorder="1" applyAlignment="1">
      <alignment horizontal="justify" vertical="center" wrapText="1" readingOrder="1"/>
    </xf>
    <xf numFmtId="0" fontId="83" fillId="0" borderId="0" xfId="0" applyFont="1" applyBorder="1" applyAlignment="1">
      <alignment horizontal="justify" vertical="center" wrapText="1" readingOrder="1"/>
    </xf>
    <xf numFmtId="0" fontId="78" fillId="28" borderId="0" xfId="0" applyFont="1" applyFill="1" applyBorder="1" applyAlignment="1">
      <alignment horizontal="justify" vertical="center" wrapText="1" readingOrder="1"/>
    </xf>
    <xf numFmtId="0" fontId="2" fillId="0" borderId="3" xfId="0" applyFont="1" applyBorder="1" applyAlignment="1">
      <alignment horizontal="center"/>
    </xf>
    <xf numFmtId="0" fontId="1" fillId="25" borderId="2" xfId="0" applyFont="1" applyFill="1" applyBorder="1"/>
    <xf numFmtId="9" fontId="1" fillId="0" borderId="2" xfId="0" applyNumberFormat="1" applyFont="1" applyBorder="1" applyAlignment="1">
      <alignment horizontal="center"/>
    </xf>
    <xf numFmtId="0" fontId="1" fillId="0" borderId="2" xfId="0" applyFont="1" applyBorder="1"/>
    <xf numFmtId="0" fontId="1" fillId="24" borderId="2" xfId="0" applyFont="1" applyFill="1" applyBorder="1"/>
    <xf numFmtId="0" fontId="84" fillId="15" borderId="2" xfId="0" applyFont="1" applyFill="1" applyBorder="1"/>
    <xf numFmtId="0" fontId="2" fillId="0" borderId="2" xfId="0" applyFont="1" applyBorder="1" applyAlignment="1">
      <alignment horizontal="center"/>
    </xf>
    <xf numFmtId="0" fontId="1" fillId="27" borderId="2" xfId="0" applyFont="1" applyFill="1" applyBorder="1"/>
    <xf numFmtId="0" fontId="1" fillId="19" borderId="2" xfId="0" applyFont="1" applyFill="1" applyBorder="1"/>
    <xf numFmtId="0" fontId="1" fillId="33" borderId="0" xfId="0" applyFont="1" applyFill="1"/>
    <xf numFmtId="0" fontId="2" fillId="33" borderId="0" xfId="0" applyFont="1" applyFill="1"/>
    <xf numFmtId="0" fontId="1" fillId="23" borderId="0" xfId="0" applyFont="1" applyFill="1"/>
    <xf numFmtId="0" fontId="1" fillId="19" borderId="0" xfId="0" applyFont="1" applyFill="1"/>
    <xf numFmtId="0" fontId="1" fillId="15" borderId="0" xfId="0" applyFont="1" applyFill="1"/>
    <xf numFmtId="0" fontId="79" fillId="22" borderId="0" xfId="0" applyFont="1" applyFill="1"/>
    <xf numFmtId="0" fontId="0" fillId="22" borderId="0" xfId="0" applyFill="1"/>
    <xf numFmtId="0" fontId="18" fillId="28" borderId="82" xfId="0" applyFont="1" applyFill="1" applyBorder="1"/>
    <xf numFmtId="0" fontId="92" fillId="0" borderId="2" xfId="0" applyFont="1" applyBorder="1" applyAlignment="1">
      <alignment horizontal="left" vertical="center" wrapText="1" readingOrder="1"/>
    </xf>
    <xf numFmtId="0" fontId="0" fillId="0" borderId="2" xfId="0" applyBorder="1" applyAlignment="1">
      <alignment horizontal="center" vertical="center"/>
    </xf>
    <xf numFmtId="0" fontId="89" fillId="21" borderId="1" xfId="0" applyFont="1" applyFill="1" applyBorder="1" applyAlignment="1">
      <alignment horizontal="center" vertical="center" wrapText="1"/>
    </xf>
    <xf numFmtId="0" fontId="18" fillId="21" borderId="2" xfId="0" applyFont="1" applyFill="1" applyBorder="1" applyAlignment="1">
      <alignment horizontal="center" vertical="center" wrapText="1"/>
    </xf>
    <xf numFmtId="0" fontId="18" fillId="0" borderId="2" xfId="0" applyFont="1" applyBorder="1"/>
    <xf numFmtId="0" fontId="91" fillId="0" borderId="2" xfId="0" applyFont="1" applyBorder="1" applyAlignment="1">
      <alignment horizontal="center"/>
    </xf>
    <xf numFmtId="0" fontId="18" fillId="0" borderId="2" xfId="0" applyFont="1" applyBorder="1" applyAlignment="1">
      <alignment horizontal="center"/>
    </xf>
    <xf numFmtId="0" fontId="0" fillId="30" borderId="2" xfId="0" applyFill="1" applyBorder="1" applyAlignment="1">
      <alignment horizontal="center"/>
    </xf>
    <xf numFmtId="0" fontId="0" fillId="15" borderId="2" xfId="0" applyFill="1" applyBorder="1" applyAlignment="1">
      <alignment horizontal="center"/>
    </xf>
    <xf numFmtId="0" fontId="0" fillId="19" borderId="2" xfId="0" applyFill="1" applyBorder="1" applyAlignment="1">
      <alignment horizontal="center"/>
    </xf>
    <xf numFmtId="0" fontId="0" fillId="24" borderId="2" xfId="0" applyFill="1" applyBorder="1" applyAlignment="1">
      <alignment horizontal="center"/>
    </xf>
    <xf numFmtId="0" fontId="0" fillId="17" borderId="2" xfId="0" applyFill="1" applyBorder="1" applyAlignment="1">
      <alignment horizontal="center"/>
    </xf>
    <xf numFmtId="0" fontId="92" fillId="0" borderId="2" xfId="0" applyFont="1" applyBorder="1" applyAlignment="1">
      <alignment horizontal="left" vertical="center" readingOrder="1"/>
    </xf>
    <xf numFmtId="0" fontId="0" fillId="19" borderId="2" xfId="0" applyFill="1" applyBorder="1" applyAlignment="1">
      <alignment horizontal="center" vertical="center"/>
    </xf>
    <xf numFmtId="0" fontId="94" fillId="28" borderId="0" xfId="0" applyFont="1" applyFill="1" applyAlignment="1">
      <alignment horizontal="left" vertical="center" readingOrder="1"/>
    </xf>
    <xf numFmtId="0" fontId="93" fillId="28" borderId="0" xfId="0" applyFont="1" applyFill="1" applyAlignment="1">
      <alignment horizontal="left" vertical="center" readingOrder="1"/>
    </xf>
    <xf numFmtId="0" fontId="18" fillId="6" borderId="2" xfId="0" applyFont="1" applyFill="1" applyBorder="1"/>
    <xf numFmtId="0" fontId="94" fillId="28" borderId="2" xfId="0" applyFont="1" applyFill="1" applyBorder="1" applyAlignment="1">
      <alignment horizontal="left" vertical="center" wrapText="1" readingOrder="1"/>
    </xf>
    <xf numFmtId="0" fontId="0" fillId="28" borderId="2" xfId="0" applyFill="1" applyBorder="1" applyAlignment="1">
      <alignment horizontal="center" vertical="center"/>
    </xf>
    <xf numFmtId="0" fontId="91" fillId="28" borderId="2" xfId="0" applyFont="1" applyFill="1" applyBorder="1" applyAlignment="1">
      <alignment horizontal="left" vertical="center" readingOrder="1"/>
    </xf>
    <xf numFmtId="0" fontId="104" fillId="0" borderId="2" xfId="0" applyFont="1" applyBorder="1" applyAlignment="1">
      <alignment horizontal="left" vertical="top" wrapText="1"/>
    </xf>
    <xf numFmtId="0" fontId="117" fillId="6" borderId="2" xfId="0" applyFont="1" applyFill="1" applyBorder="1" applyAlignment="1">
      <alignment horizontal="center" vertical="center" textRotation="90" wrapText="1"/>
    </xf>
    <xf numFmtId="9" fontId="117" fillId="0" borderId="2" xfId="0" applyNumberFormat="1" applyFont="1" applyBorder="1" applyAlignment="1">
      <alignment horizontal="center" vertical="center" wrapText="1"/>
    </xf>
    <xf numFmtId="0" fontId="1" fillId="0" borderId="0" xfId="0" applyFont="1" applyAlignment="1">
      <alignment horizontal="left" vertical="center" wrapText="1"/>
    </xf>
    <xf numFmtId="0" fontId="1" fillId="0" borderId="0" xfId="0" applyFont="1" applyBorder="1" applyAlignment="1"/>
    <xf numFmtId="0" fontId="87" fillId="6" borderId="0" xfId="0" applyFont="1" applyFill="1" applyBorder="1" applyAlignment="1">
      <alignment vertical="center" wrapText="1"/>
    </xf>
    <xf numFmtId="0" fontId="2" fillId="6" borderId="0" xfId="0" applyFont="1" applyFill="1" applyBorder="1" applyAlignment="1">
      <alignment vertical="center" textRotation="90" wrapText="1"/>
    </xf>
    <xf numFmtId="0" fontId="2" fillId="7" borderId="49" xfId="0" applyFont="1" applyFill="1" applyBorder="1" applyAlignment="1">
      <alignment vertical="center" wrapText="1"/>
    </xf>
    <xf numFmtId="0" fontId="1" fillId="0" borderId="2" xfId="0" applyFont="1" applyBorder="1" applyAlignment="1">
      <alignment horizontal="center" vertical="center" wrapText="1"/>
    </xf>
    <xf numFmtId="0" fontId="117" fillId="0" borderId="2" xfId="0" applyFont="1" applyBorder="1" applyAlignment="1">
      <alignment horizontal="center" vertical="center" textRotation="90" wrapText="1"/>
    </xf>
    <xf numFmtId="9" fontId="117" fillId="0" borderId="2" xfId="0" applyNumberFormat="1" applyFont="1" applyBorder="1" applyAlignment="1" applyProtection="1">
      <alignment horizontal="center" vertical="center"/>
    </xf>
    <xf numFmtId="0" fontId="1" fillId="6" borderId="2" xfId="0" applyFont="1" applyFill="1" applyBorder="1" applyAlignment="1">
      <alignment horizontal="center" vertical="center" textRotation="90" wrapText="1"/>
    </xf>
    <xf numFmtId="0" fontId="1" fillId="26" borderId="2" xfId="0" applyFont="1" applyFill="1" applyBorder="1" applyAlignment="1">
      <alignment horizontal="center" vertical="center"/>
    </xf>
    <xf numFmtId="0" fontId="1" fillId="0" borderId="2" xfId="0" applyFont="1" applyBorder="1" applyAlignment="1">
      <alignment vertical="center" wrapText="1"/>
    </xf>
    <xf numFmtId="0" fontId="1" fillId="0" borderId="0" xfId="0" applyFont="1" applyAlignment="1">
      <alignment horizontal="center" vertical="center" wrapText="1"/>
    </xf>
    <xf numFmtId="0" fontId="1" fillId="0" borderId="0" xfId="0" applyFont="1" applyAlignment="1">
      <alignment wrapText="1"/>
    </xf>
    <xf numFmtId="0" fontId="1" fillId="0" borderId="15" xfId="0" applyFont="1" applyBorder="1" applyAlignment="1">
      <alignment horizontal="center" vertical="top" wrapText="1"/>
    </xf>
    <xf numFmtId="0" fontId="87" fillId="16" borderId="15" xfId="0" applyFont="1" applyFill="1" applyBorder="1" applyAlignment="1">
      <alignment horizontal="center" vertical="center" wrapText="1"/>
    </xf>
    <xf numFmtId="0" fontId="87" fillId="16" borderId="0" xfId="0" applyFont="1" applyFill="1" applyBorder="1" applyAlignment="1">
      <alignment horizontal="center" vertical="center" wrapText="1"/>
    </xf>
    <xf numFmtId="0" fontId="1" fillId="0" borderId="0" xfId="0" applyFont="1" applyBorder="1" applyAlignment="1">
      <alignment horizontal="center" vertical="top" wrapText="1"/>
    </xf>
    <xf numFmtId="0" fontId="1" fillId="0" borderId="17" xfId="0" applyFont="1" applyBorder="1" applyAlignment="1">
      <alignment horizontal="center" vertical="top" wrapText="1"/>
    </xf>
    <xf numFmtId="0" fontId="87" fillId="16" borderId="17" xfId="0" applyFont="1" applyFill="1" applyBorder="1" applyAlignment="1">
      <alignment horizontal="center" vertical="center" wrapText="1"/>
    </xf>
    <xf numFmtId="0" fontId="2" fillId="7" borderId="1" xfId="0" applyFont="1" applyFill="1" applyBorder="1" applyAlignment="1">
      <alignment horizontal="center" vertical="center" textRotation="90" wrapText="1"/>
    </xf>
    <xf numFmtId="0" fontId="2" fillId="7" borderId="1" xfId="0" applyFont="1" applyFill="1" applyBorder="1" applyAlignment="1">
      <alignment horizontal="center" vertical="center"/>
    </xf>
    <xf numFmtId="0" fontId="2" fillId="7" borderId="89" xfId="0" applyFont="1" applyFill="1" applyBorder="1" applyAlignment="1">
      <alignment horizontal="center" vertical="center" textRotation="90"/>
    </xf>
    <xf numFmtId="0" fontId="2" fillId="7" borderId="49" xfId="0" applyFont="1" applyFill="1" applyBorder="1" applyAlignment="1">
      <alignment horizontal="center" vertical="center" textRotation="90"/>
    </xf>
    <xf numFmtId="0" fontId="2" fillId="7" borderId="90" xfId="0" applyFont="1" applyFill="1" applyBorder="1" applyAlignment="1">
      <alignment horizontal="center" vertical="center" textRotation="90"/>
    </xf>
    <xf numFmtId="0" fontId="2" fillId="7" borderId="1" xfId="0" applyFont="1" applyFill="1" applyBorder="1" applyAlignment="1">
      <alignment horizontal="center" vertical="center" wrapText="1"/>
    </xf>
    <xf numFmtId="0" fontId="2" fillId="7" borderId="8" xfId="0" applyFont="1" applyFill="1" applyBorder="1" applyAlignment="1">
      <alignment vertical="center" textRotation="90" wrapText="1"/>
    </xf>
    <xf numFmtId="0" fontId="2" fillId="7" borderId="1" xfId="0" applyFont="1" applyFill="1" applyBorder="1" applyAlignment="1">
      <alignment vertical="center"/>
    </xf>
    <xf numFmtId="0" fontId="2" fillId="7" borderId="89" xfId="0" applyFont="1" applyFill="1" applyBorder="1" applyAlignment="1">
      <alignment vertical="center" wrapText="1"/>
    </xf>
    <xf numFmtId="0" fontId="81" fillId="6" borderId="2" xfId="0" applyFont="1" applyFill="1" applyBorder="1" applyAlignment="1">
      <alignment horizontal="center" vertical="center" wrapText="1"/>
    </xf>
    <xf numFmtId="9" fontId="81" fillId="6"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118" fillId="0" borderId="49" xfId="0" applyFont="1" applyBorder="1" applyAlignment="1" applyProtection="1">
      <alignment horizontal="center" vertical="center" wrapText="1"/>
      <protection locked="0"/>
    </xf>
    <xf numFmtId="0" fontId="118" fillId="0" borderId="2" xfId="0" applyFont="1" applyBorder="1" applyAlignment="1">
      <alignment horizontal="center" vertical="center" textRotation="90" wrapText="1"/>
    </xf>
    <xf numFmtId="0" fontId="118" fillId="0" borderId="2" xfId="0" applyFont="1" applyBorder="1" applyAlignment="1">
      <alignment horizontal="center" vertical="center" wrapText="1"/>
    </xf>
    <xf numFmtId="0" fontId="12" fillId="0" borderId="2" xfId="0" applyFont="1" applyBorder="1" applyAlignment="1">
      <alignment horizontal="left" vertical="center" wrapText="1"/>
    </xf>
    <xf numFmtId="0" fontId="3" fillId="0" borderId="2" xfId="0" applyFont="1" applyBorder="1" applyAlignment="1">
      <alignment horizontal="left" vertical="center" wrapText="1"/>
    </xf>
    <xf numFmtId="0" fontId="3" fillId="25" borderId="2" xfId="0" applyFont="1" applyFill="1" applyBorder="1" applyAlignment="1">
      <alignment horizontal="center" vertical="center" textRotation="90" wrapText="1"/>
    </xf>
    <xf numFmtId="9" fontId="118" fillId="0" borderId="2" xfId="0" applyNumberFormat="1" applyFont="1" applyBorder="1" applyAlignment="1">
      <alignment horizontal="center" vertical="center" wrapText="1"/>
    </xf>
    <xf numFmtId="0" fontId="5" fillId="15" borderId="2" xfId="0" applyFont="1" applyFill="1" applyBorder="1" applyAlignment="1">
      <alignment horizontal="center" vertical="center" textRotation="90" wrapText="1"/>
    </xf>
    <xf numFmtId="0" fontId="5" fillId="0" borderId="2" xfId="0" applyFont="1" applyBorder="1" applyAlignment="1">
      <alignment horizontal="center" vertical="center" textRotation="90" wrapText="1"/>
    </xf>
    <xf numFmtId="0" fontId="118" fillId="0" borderId="49" xfId="0" applyFont="1" applyBorder="1" applyAlignment="1" applyProtection="1">
      <alignment horizontal="center" vertical="center" textRotation="90"/>
      <protection hidden="1"/>
    </xf>
    <xf numFmtId="0" fontId="3" fillId="17" borderId="2" xfId="0" applyFont="1" applyFill="1" applyBorder="1" applyAlignment="1">
      <alignment horizontal="center" vertical="center" textRotation="90" wrapText="1"/>
    </xf>
    <xf numFmtId="0" fontId="118" fillId="6" borderId="2" xfId="0" applyFont="1" applyFill="1" applyBorder="1" applyAlignment="1">
      <alignment horizontal="center" vertical="center" textRotation="90" wrapText="1"/>
    </xf>
    <xf numFmtId="0" fontId="3" fillId="0" borderId="49" xfId="0" applyFont="1" applyBorder="1" applyAlignment="1" applyProtection="1">
      <alignment horizontal="center" vertical="center" wrapText="1"/>
      <protection locked="0"/>
    </xf>
    <xf numFmtId="0" fontId="3" fillId="6" borderId="2" xfId="0" applyFont="1" applyFill="1" applyBorder="1" applyAlignment="1">
      <alignment horizontal="center" vertical="center" wrapText="1"/>
    </xf>
    <xf numFmtId="9" fontId="12" fillId="0" borderId="2" xfId="0" applyNumberFormat="1" applyFont="1" applyBorder="1" applyAlignment="1">
      <alignment horizontal="center" vertical="center" wrapText="1"/>
    </xf>
    <xf numFmtId="0" fontId="3" fillId="1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3" fillId="0" borderId="2" xfId="0" applyFont="1" applyBorder="1" applyAlignment="1">
      <alignment horizontal="left" vertical="top" wrapText="1"/>
    </xf>
    <xf numFmtId="0" fontId="3" fillId="0" borderId="1" xfId="0" applyFont="1" applyBorder="1" applyAlignment="1">
      <alignment horizontal="center" vertical="center" wrapText="1"/>
    </xf>
    <xf numFmtId="0" fontId="5" fillId="6"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9" fontId="12" fillId="0" borderId="1" xfId="0" applyNumberFormat="1" applyFont="1" applyBorder="1" applyAlignment="1">
      <alignment horizontal="center" vertical="center" wrapText="1"/>
    </xf>
    <xf numFmtId="0" fontId="3" fillId="0" borderId="1" xfId="0" applyFont="1" applyBorder="1" applyAlignment="1">
      <alignment horizontal="center" vertical="center" textRotation="90" wrapText="1"/>
    </xf>
    <xf numFmtId="0" fontId="118" fillId="0" borderId="49" xfId="0" applyFont="1" applyBorder="1" applyAlignment="1" applyProtection="1">
      <alignment horizontal="center" vertical="center" textRotation="90"/>
      <protection locked="0"/>
    </xf>
    <xf numFmtId="9" fontId="118" fillId="0" borderId="49" xfId="0" applyNumberFormat="1" applyFont="1" applyBorder="1" applyAlignment="1" applyProtection="1">
      <alignment horizontal="center" vertical="center"/>
      <protection hidden="1"/>
    </xf>
    <xf numFmtId="0" fontId="118" fillId="0" borderId="90" xfId="0" applyFont="1" applyBorder="1" applyAlignment="1" applyProtection="1">
      <alignment horizontal="center" vertical="center" textRotation="90"/>
      <protection locked="0"/>
    </xf>
    <xf numFmtId="9" fontId="118" fillId="0" borderId="1" xfId="0" applyNumberFormat="1" applyFont="1" applyBorder="1" applyAlignment="1" applyProtection="1">
      <alignment horizontal="center" vertical="center"/>
    </xf>
    <xf numFmtId="0" fontId="3" fillId="6" borderId="3" xfId="0" applyFont="1" applyFill="1" applyBorder="1" applyAlignment="1">
      <alignment horizontal="left" vertical="center" wrapText="1"/>
    </xf>
    <xf numFmtId="0" fontId="3" fillId="0" borderId="3" xfId="0" applyFont="1" applyBorder="1" applyAlignment="1">
      <alignment horizontal="center" vertical="center" wrapText="1"/>
    </xf>
    <xf numFmtId="0" fontId="3" fillId="0" borderId="22" xfId="0" applyFont="1" applyBorder="1" applyAlignment="1" applyProtection="1">
      <alignment horizontal="center" vertical="center" wrapText="1"/>
      <protection locked="0"/>
    </xf>
    <xf numFmtId="0" fontId="3" fillId="5" borderId="2" xfId="0" applyFont="1" applyFill="1" applyBorder="1" applyAlignment="1">
      <alignment horizontal="left" vertical="center" wrapText="1"/>
    </xf>
    <xf numFmtId="0" fontId="3" fillId="6" borderId="2" xfId="0" applyFont="1" applyFill="1" applyBorder="1" applyAlignment="1">
      <alignment horizontal="left" vertical="center" wrapText="1"/>
    </xf>
    <xf numFmtId="0" fontId="118" fillId="6" borderId="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2" xfId="0" applyFont="1" applyBorder="1" applyAlignment="1" applyProtection="1">
      <alignment horizontal="center" vertical="center" wrapText="1"/>
      <protection locked="0"/>
    </xf>
    <xf numFmtId="0" fontId="3" fillId="19" borderId="2" xfId="0" applyFont="1" applyFill="1" applyBorder="1" applyAlignment="1">
      <alignment horizontal="center" vertical="center" textRotation="90" wrapText="1"/>
    </xf>
    <xf numFmtId="0" fontId="3" fillId="33" borderId="2" xfId="0" applyFont="1" applyFill="1" applyBorder="1" applyAlignment="1">
      <alignment horizontal="center" vertical="center" textRotation="90" wrapText="1"/>
    </xf>
    <xf numFmtId="0" fontId="3" fillId="33" borderId="1" xfId="0" applyFont="1" applyFill="1" applyBorder="1" applyAlignment="1">
      <alignment horizontal="center" vertical="center" textRotation="90" wrapText="1"/>
    </xf>
    <xf numFmtId="0" fontId="3" fillId="24" borderId="2" xfId="0" applyFont="1" applyFill="1" applyBorder="1" applyAlignment="1">
      <alignment horizontal="center" vertical="center" textRotation="90" wrapText="1"/>
    </xf>
    <xf numFmtId="0" fontId="118" fillId="19" borderId="2" xfId="0" applyFont="1" applyFill="1" applyBorder="1" applyAlignment="1">
      <alignment horizontal="center" vertical="center" textRotation="90" wrapText="1"/>
    </xf>
    <xf numFmtId="0" fontId="3" fillId="0" borderId="3" xfId="0" applyFont="1" applyBorder="1" applyAlignment="1">
      <alignment horizontal="left" vertical="center" wrapText="1"/>
    </xf>
    <xf numFmtId="0" fontId="3" fillId="10" borderId="2" xfId="0" applyFont="1" applyFill="1" applyBorder="1" applyAlignment="1">
      <alignment horizontal="left" vertical="center" wrapText="1"/>
    </xf>
    <xf numFmtId="0" fontId="3" fillId="4" borderId="2" xfId="0" applyFont="1" applyFill="1" applyBorder="1" applyAlignment="1">
      <alignment horizontal="left" vertical="center" wrapText="1"/>
    </xf>
    <xf numFmtId="0" fontId="3" fillId="12" borderId="2" xfId="0" applyFont="1" applyFill="1" applyBorder="1" applyAlignment="1">
      <alignment horizontal="left" vertical="center" wrapText="1"/>
    </xf>
    <xf numFmtId="0" fontId="77" fillId="0" borderId="2" xfId="0" applyFont="1" applyBorder="1" applyAlignment="1">
      <alignment horizontal="left" vertical="center" wrapText="1"/>
    </xf>
    <xf numFmtId="0" fontId="12" fillId="0" borderId="2" xfId="0" applyFont="1" applyBorder="1" applyAlignment="1">
      <alignment horizontal="center" vertical="center" wrapText="1"/>
    </xf>
    <xf numFmtId="0" fontId="3" fillId="8" borderId="2" xfId="0" applyFont="1" applyFill="1" applyBorder="1" applyAlignment="1">
      <alignment horizontal="left" vertical="center" wrapText="1"/>
    </xf>
    <xf numFmtId="0" fontId="77" fillId="6" borderId="2" xfId="0" applyFont="1" applyFill="1" applyBorder="1" applyAlignment="1">
      <alignment horizontal="left" vertical="center" wrapText="1"/>
    </xf>
    <xf numFmtId="0" fontId="123" fillId="0" borderId="2" xfId="0" applyFont="1" applyBorder="1" applyAlignment="1">
      <alignment horizontal="left" vertical="center" wrapText="1"/>
    </xf>
    <xf numFmtId="0" fontId="5" fillId="6" borderId="2"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3" xfId="0" applyFont="1" applyBorder="1" applyAlignment="1">
      <alignment horizontal="left" vertical="center" wrapText="1"/>
    </xf>
    <xf numFmtId="0" fontId="2" fillId="7" borderId="52" xfId="0" applyFont="1" applyFill="1" applyBorder="1" applyAlignment="1">
      <alignment vertical="center" wrapText="1"/>
    </xf>
    <xf numFmtId="0" fontId="7" fillId="0" borderId="2" xfId="0" applyFont="1" applyBorder="1" applyAlignment="1">
      <alignment horizontal="center"/>
    </xf>
    <xf numFmtId="0" fontId="133" fillId="0" borderId="2" xfId="0" applyFont="1" applyBorder="1" applyAlignment="1">
      <alignment horizontal="center" vertical="center" textRotation="90" wrapText="1"/>
    </xf>
    <xf numFmtId="0" fontId="1" fillId="0" borderId="2" xfId="0" applyFont="1" applyBorder="1" applyAlignment="1">
      <alignment horizontal="center" vertical="center"/>
    </xf>
    <xf numFmtId="0" fontId="7" fillId="0" borderId="2" xfId="0" applyFont="1" applyBorder="1" applyAlignment="1">
      <alignment horizontal="center" vertical="center"/>
    </xf>
    <xf numFmtId="0" fontId="133" fillId="0" borderId="2" xfId="0" applyFont="1" applyBorder="1" applyAlignment="1">
      <alignment horizontal="center" vertical="center"/>
    </xf>
    <xf numFmtId="0" fontId="3" fillId="17" borderId="1" xfId="0" applyFont="1" applyFill="1" applyBorder="1" applyAlignment="1">
      <alignment horizontal="center" vertical="center" textRotation="90" wrapText="1"/>
    </xf>
    <xf numFmtId="0" fontId="6" fillId="7" borderId="2" xfId="0" applyFont="1" applyFill="1" applyBorder="1" applyAlignment="1">
      <alignment horizontal="center" vertical="center" wrapText="1"/>
    </xf>
    <xf numFmtId="0" fontId="6" fillId="7" borderId="2" xfId="0" applyFont="1" applyFill="1" applyBorder="1" applyAlignment="1">
      <alignment vertical="center" wrapText="1"/>
    </xf>
    <xf numFmtId="0" fontId="6" fillId="7" borderId="3" xfId="0" applyFont="1" applyFill="1" applyBorder="1" applyAlignment="1">
      <alignment horizontal="center" vertical="center" textRotation="90" wrapText="1"/>
    </xf>
    <xf numFmtId="0" fontId="133" fillId="0" borderId="2" xfId="0" applyFont="1" applyBorder="1" applyAlignment="1">
      <alignment horizontal="center" vertical="center" wrapText="1"/>
    </xf>
    <xf numFmtId="0" fontId="133" fillId="7" borderId="2" xfId="0" applyFont="1" applyFill="1" applyBorder="1" applyAlignment="1">
      <alignment horizontal="center" vertical="center" textRotation="90" wrapText="1"/>
    </xf>
    <xf numFmtId="0" fontId="3" fillId="3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0" fontId="12" fillId="6" borderId="2" xfId="0" applyFont="1" applyFill="1" applyBorder="1" applyAlignment="1">
      <alignment horizontal="left" vertical="center" wrapText="1"/>
    </xf>
    <xf numFmtId="0" fontId="3" fillId="0" borderId="12" xfId="0" applyFont="1" applyBorder="1" applyAlignment="1">
      <alignment horizontal="left" vertical="center" wrapText="1"/>
    </xf>
    <xf numFmtId="0" fontId="3" fillId="11" borderId="2"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0" borderId="12"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3" fillId="10" borderId="1" xfId="0" applyFont="1" applyFill="1" applyBorder="1" applyAlignment="1">
      <alignment horizontal="left" vertical="center" wrapText="1"/>
    </xf>
    <xf numFmtId="0" fontId="5" fillId="0" borderId="3" xfId="0" applyFont="1" applyBorder="1" applyAlignment="1">
      <alignment horizontal="left" vertical="center" wrapText="1"/>
    </xf>
    <xf numFmtId="0" fontId="3" fillId="0" borderId="96" xfId="0" applyFont="1" applyBorder="1" applyAlignment="1">
      <alignment horizontal="left" vertical="center" wrapText="1"/>
    </xf>
    <xf numFmtId="0" fontId="5" fillId="0" borderId="2" xfId="0" applyFont="1" applyBorder="1" applyAlignment="1">
      <alignment horizontal="left" vertical="center" wrapText="1"/>
    </xf>
    <xf numFmtId="0" fontId="96" fillId="0" borderId="2" xfId="0" applyFont="1" applyBorder="1" applyAlignment="1" applyProtection="1">
      <alignment horizontal="left" vertical="center" wrapText="1"/>
      <protection locked="0"/>
    </xf>
    <xf numFmtId="0" fontId="118" fillId="0" borderId="49" xfId="0" applyFont="1" applyBorder="1" applyAlignment="1">
      <alignment horizontal="center" vertical="center" wrapText="1"/>
    </xf>
    <xf numFmtId="0" fontId="118" fillId="0" borderId="49" xfId="0" applyFont="1" applyBorder="1" applyAlignment="1" applyProtection="1">
      <alignment horizontal="center" vertical="center" textRotation="90" wrapText="1"/>
      <protection hidden="1"/>
    </xf>
    <xf numFmtId="0" fontId="118" fillId="0" borderId="51" xfId="0" applyFont="1" applyBorder="1" applyAlignment="1" applyProtection="1">
      <alignment horizontal="center" vertical="center" textRotation="90" wrapText="1"/>
      <protection locked="0"/>
    </xf>
    <xf numFmtId="0" fontId="118" fillId="0" borderId="51" xfId="0" applyFont="1" applyBorder="1" applyAlignment="1" applyProtection="1">
      <alignment horizontal="center" vertical="center" wrapText="1"/>
      <protection locked="0"/>
    </xf>
    <xf numFmtId="9" fontId="103" fillId="0" borderId="51" xfId="0" applyNumberFormat="1" applyFont="1" applyBorder="1" applyAlignment="1" applyProtection="1">
      <alignment horizontal="center" vertical="center" wrapText="1"/>
      <protection hidden="1"/>
    </xf>
    <xf numFmtId="0" fontId="118" fillId="0" borderId="69" xfId="0" applyFont="1" applyBorder="1" applyAlignment="1" applyProtection="1">
      <alignment horizontal="center" vertical="center" textRotation="90" wrapText="1"/>
      <protection locked="0"/>
    </xf>
    <xf numFmtId="9" fontId="103" fillId="0" borderId="2" xfId="0" applyNumberFormat="1" applyFont="1" applyBorder="1" applyAlignment="1" applyProtection="1">
      <alignment horizontal="center" vertical="center" wrapText="1"/>
    </xf>
    <xf numFmtId="9" fontId="96" fillId="0" borderId="2" xfId="0" applyNumberFormat="1" applyFont="1" applyBorder="1" applyAlignment="1" applyProtection="1">
      <alignment horizontal="center" vertical="center" wrapText="1"/>
    </xf>
    <xf numFmtId="9" fontId="118" fillId="0" borderId="2" xfId="0" applyNumberFormat="1" applyFont="1" applyBorder="1" applyAlignment="1" applyProtection="1">
      <alignment horizontal="center" vertical="center" wrapText="1"/>
    </xf>
    <xf numFmtId="9" fontId="98" fillId="0" borderId="2" xfId="0" applyNumberFormat="1" applyFont="1" applyBorder="1" applyAlignment="1">
      <alignment horizontal="center" vertical="center" wrapText="1"/>
    </xf>
    <xf numFmtId="0" fontId="3" fillId="16" borderId="2" xfId="0" applyFont="1" applyFill="1" applyBorder="1" applyAlignment="1">
      <alignment horizontal="center" vertical="center" wrapText="1"/>
    </xf>
    <xf numFmtId="0" fontId="119" fillId="0" borderId="49" xfId="0" applyFont="1" applyBorder="1" applyAlignment="1" applyProtection="1">
      <alignment horizontal="center" vertical="center" textRotation="90" wrapText="1"/>
      <protection hidden="1"/>
    </xf>
    <xf numFmtId="0" fontId="119" fillId="0" borderId="51" xfId="0" applyFont="1" applyBorder="1" applyAlignment="1" applyProtection="1">
      <alignment horizontal="center" vertical="center" textRotation="90" wrapText="1"/>
      <protection locked="0"/>
    </xf>
    <xf numFmtId="9" fontId="118" fillId="0" borderId="51" xfId="0" applyNumberFormat="1" applyFont="1" applyBorder="1" applyAlignment="1" applyProtection="1">
      <alignment horizontal="center" vertical="center" wrapText="1"/>
      <protection hidden="1"/>
    </xf>
    <xf numFmtId="0" fontId="119" fillId="0" borderId="69" xfId="0" applyFont="1" applyBorder="1" applyAlignment="1" applyProtection="1">
      <alignment horizontal="center" vertical="center" textRotation="90" wrapText="1"/>
      <protection locked="0"/>
    </xf>
    <xf numFmtId="0" fontId="118" fillId="0" borderId="49" xfId="0" applyFont="1" applyBorder="1" applyAlignment="1" applyProtection="1">
      <alignment horizontal="center" vertical="center" textRotation="90" wrapText="1"/>
      <protection locked="0"/>
    </xf>
    <xf numFmtId="9" fontId="118" fillId="0" borderId="49" xfId="0" applyNumberFormat="1" applyFont="1" applyBorder="1" applyAlignment="1" applyProtection="1">
      <alignment horizontal="center" vertical="center" wrapText="1"/>
      <protection hidden="1"/>
    </xf>
    <xf numFmtId="0" fontId="118" fillId="0" borderId="90" xfId="0" applyFont="1" applyBorder="1" applyAlignment="1" applyProtection="1">
      <alignment horizontal="center" vertical="center" textRotation="90" wrapText="1"/>
      <protection locked="0"/>
    </xf>
    <xf numFmtId="0" fontId="3" fillId="11" borderId="3" xfId="0" applyFont="1" applyFill="1" applyBorder="1" applyAlignment="1">
      <alignment horizontal="center" vertical="center" wrapText="1"/>
    </xf>
    <xf numFmtId="0" fontId="3" fillId="0" borderId="52" xfId="0" applyFont="1" applyBorder="1" applyAlignment="1" applyProtection="1">
      <alignment horizontal="center" vertical="center" textRotation="90" wrapText="1"/>
      <protection hidden="1"/>
    </xf>
    <xf numFmtId="0" fontId="3" fillId="0" borderId="50" xfId="0" applyFont="1" applyBorder="1" applyAlignment="1" applyProtection="1">
      <alignment horizontal="center" vertical="center" textRotation="90" wrapText="1"/>
      <protection locked="0"/>
    </xf>
    <xf numFmtId="9" fontId="118" fillId="0" borderId="50" xfId="0" applyNumberFormat="1" applyFont="1" applyBorder="1" applyAlignment="1" applyProtection="1">
      <alignment horizontal="center" vertical="center" wrapText="1"/>
      <protection hidden="1"/>
    </xf>
    <xf numFmtId="0" fontId="3" fillId="0" borderId="93" xfId="0" applyFont="1" applyBorder="1" applyAlignment="1" applyProtection="1">
      <alignment horizontal="center" vertical="center" textRotation="90" wrapText="1"/>
      <protection locked="0"/>
    </xf>
    <xf numFmtId="0" fontId="3" fillId="11" borderId="2" xfId="0" applyFont="1" applyFill="1" applyBorder="1" applyAlignment="1">
      <alignment horizontal="center" vertical="center" wrapText="1"/>
    </xf>
    <xf numFmtId="0" fontId="3" fillId="0" borderId="49" xfId="0" applyFont="1" applyBorder="1" applyAlignment="1" applyProtection="1">
      <alignment horizontal="center" vertical="center" textRotation="90" wrapText="1"/>
      <protection hidden="1"/>
    </xf>
    <xf numFmtId="0" fontId="3" fillId="0" borderId="51" xfId="0" applyFont="1" applyBorder="1" applyAlignment="1" applyProtection="1">
      <alignment horizontal="center" vertical="center" textRotation="90" wrapText="1"/>
      <protection locked="0"/>
    </xf>
    <xf numFmtId="0" fontId="3" fillId="0" borderId="69" xfId="0" applyFont="1" applyBorder="1" applyAlignment="1" applyProtection="1">
      <alignment horizontal="center" vertical="center" textRotation="90" wrapText="1"/>
      <protection locked="0"/>
    </xf>
    <xf numFmtId="0" fontId="3" fillId="26" borderId="2" xfId="0" applyFont="1" applyFill="1" applyBorder="1" applyAlignment="1">
      <alignment horizontal="center" vertical="center" wrapText="1"/>
    </xf>
    <xf numFmtId="10" fontId="118" fillId="0" borderId="2" xfId="0" applyNumberFormat="1" applyFont="1" applyBorder="1" applyAlignment="1" applyProtection="1">
      <alignment horizontal="center" vertical="center" wrapText="1"/>
    </xf>
    <xf numFmtId="0" fontId="118" fillId="0" borderId="97" xfId="0" applyFont="1" applyBorder="1" applyAlignment="1" applyProtection="1">
      <alignment horizontal="center" vertical="center" textRotation="90" wrapText="1"/>
      <protection hidden="1"/>
    </xf>
    <xf numFmtId="0" fontId="118" fillId="0" borderId="98" xfId="0" applyFont="1" applyBorder="1" applyAlignment="1" applyProtection="1">
      <alignment horizontal="center" vertical="center" textRotation="90" wrapText="1"/>
      <protection locked="0"/>
    </xf>
    <xf numFmtId="9" fontId="118" fillId="0" borderId="98" xfId="0" applyNumberFormat="1" applyFont="1" applyBorder="1" applyAlignment="1" applyProtection="1">
      <alignment horizontal="center" vertical="center" wrapText="1"/>
      <protection hidden="1"/>
    </xf>
    <xf numFmtId="0" fontId="118" fillId="0" borderId="99" xfId="0" applyFont="1" applyBorder="1" applyAlignment="1" applyProtection="1">
      <alignment horizontal="center" vertical="center" textRotation="90" wrapText="1"/>
      <protection locked="0"/>
    </xf>
    <xf numFmtId="0" fontId="3" fillId="0" borderId="89" xfId="0" applyFont="1" applyBorder="1" applyAlignment="1" applyProtection="1">
      <alignment horizontal="center" vertical="center" textRotation="90" wrapText="1"/>
      <protection hidden="1"/>
    </xf>
    <xf numFmtId="0" fontId="123" fillId="0" borderId="2" xfId="0" applyFont="1" applyBorder="1" applyAlignment="1">
      <alignment horizontal="center" vertical="center" wrapText="1"/>
    </xf>
    <xf numFmtId="0" fontId="3" fillId="0" borderId="1" xfId="0" applyFont="1" applyBorder="1" applyAlignment="1" applyProtection="1">
      <alignment horizontal="center" vertical="center" textRotation="90" wrapText="1"/>
      <protection hidden="1"/>
    </xf>
    <xf numFmtId="0" fontId="119" fillId="0" borderId="89" xfId="0" applyFont="1" applyBorder="1" applyAlignment="1" applyProtection="1">
      <alignment horizontal="center" vertical="center" textRotation="90" wrapText="1"/>
      <protection locked="0"/>
    </xf>
    <xf numFmtId="0" fontId="119" fillId="0" borderId="49" xfId="0" applyFont="1" applyBorder="1" applyAlignment="1" applyProtection="1">
      <alignment horizontal="center" vertical="center" textRotation="90" wrapText="1"/>
      <protection locked="0"/>
    </xf>
    <xf numFmtId="0" fontId="119" fillId="0" borderId="90" xfId="0" applyFont="1" applyBorder="1" applyAlignment="1" applyProtection="1">
      <alignment horizontal="center" vertical="center" textRotation="90" wrapText="1"/>
      <protection locked="0"/>
    </xf>
    <xf numFmtId="9" fontId="118" fillId="0" borderId="1" xfId="0" applyNumberFormat="1" applyFont="1" applyBorder="1" applyAlignment="1" applyProtection="1">
      <alignment horizontal="center" vertical="center" wrapText="1"/>
    </xf>
    <xf numFmtId="9" fontId="96" fillId="0" borderId="1" xfId="0" applyNumberFormat="1" applyFont="1" applyBorder="1" applyAlignment="1" applyProtection="1">
      <alignment horizontal="center" vertical="center" wrapText="1"/>
    </xf>
    <xf numFmtId="0" fontId="3" fillId="0" borderId="2" xfId="0" applyFont="1" applyBorder="1" applyAlignment="1" applyProtection="1">
      <alignment horizontal="center" vertical="center" textRotation="90" wrapText="1"/>
      <protection hidden="1"/>
    </xf>
    <xf numFmtId="0" fontId="3" fillId="0" borderId="2" xfId="0" applyFont="1" applyBorder="1" applyAlignment="1" applyProtection="1">
      <alignment horizontal="center" vertical="center" textRotation="90" wrapText="1"/>
      <protection locked="0"/>
    </xf>
    <xf numFmtId="9" fontId="118" fillId="0" borderId="2" xfId="0" applyNumberFormat="1" applyFont="1" applyBorder="1" applyAlignment="1" applyProtection="1">
      <alignment horizontal="center" vertical="center" wrapText="1"/>
      <protection hidden="1"/>
    </xf>
    <xf numFmtId="0" fontId="139" fillId="0" borderId="2" xfId="0" applyFont="1" applyBorder="1" applyAlignment="1">
      <alignment horizontal="left" vertical="top" wrapText="1"/>
    </xf>
    <xf numFmtId="9" fontId="3" fillId="0" borderId="2" xfId="0" applyNumberFormat="1" applyFont="1" applyBorder="1" applyAlignment="1">
      <alignment horizontal="center" vertical="center" wrapText="1"/>
    </xf>
    <xf numFmtId="0" fontId="13" fillId="0" borderId="2" xfId="0" applyFont="1" applyBorder="1"/>
    <xf numFmtId="0" fontId="12" fillId="0" borderId="2" xfId="0" applyFont="1" applyBorder="1" applyAlignment="1" applyProtection="1">
      <alignment horizontal="center" vertical="center" wrapText="1"/>
      <protection locked="0"/>
    </xf>
    <xf numFmtId="0" fontId="3" fillId="12" borderId="1" xfId="0" applyFont="1" applyFill="1" applyBorder="1" applyAlignment="1">
      <alignment horizontal="left" vertical="center" wrapText="1"/>
    </xf>
    <xf numFmtId="0" fontId="13" fillId="0" borderId="2" xfId="0" applyFont="1" applyBorder="1" applyAlignment="1">
      <alignment horizontal="center" vertical="center"/>
    </xf>
    <xf numFmtId="9" fontId="13" fillId="0" borderId="2" xfId="0" applyNumberFormat="1" applyFont="1" applyBorder="1" applyAlignment="1">
      <alignment horizontal="center" vertical="center" wrapText="1"/>
    </xf>
    <xf numFmtId="0" fontId="3" fillId="0" borderId="0" xfId="0" applyFont="1" applyAlignment="1">
      <alignment horizontal="left" vertical="center" wrapText="1"/>
    </xf>
    <xf numFmtId="0" fontId="141" fillId="0" borderId="2" xfId="0" applyFont="1" applyBorder="1" applyAlignment="1">
      <alignment horizontal="center" vertical="top" textRotation="90" wrapText="1"/>
    </xf>
    <xf numFmtId="0" fontId="1" fillId="0" borderId="2" xfId="0" applyFont="1" applyBorder="1" applyAlignment="1">
      <alignment horizontal="center" vertical="center" textRotation="90" wrapText="1"/>
    </xf>
    <xf numFmtId="0" fontId="119" fillId="0" borderId="2" xfId="0" applyFont="1" applyBorder="1" applyAlignment="1" applyProtection="1">
      <alignment horizontal="center" vertical="center" textRotation="90" wrapText="1"/>
      <protection locked="0"/>
    </xf>
    <xf numFmtId="0" fontId="12" fillId="0" borderId="2" xfId="0" applyFont="1" applyBorder="1" applyAlignment="1">
      <alignment horizontal="center" vertical="center" textRotation="90" wrapText="1"/>
    </xf>
    <xf numFmtId="0" fontId="12" fillId="17" borderId="2" xfId="0" applyFont="1" applyFill="1" applyBorder="1" applyAlignment="1">
      <alignment horizontal="center" vertical="center" textRotation="90" wrapText="1"/>
    </xf>
    <xf numFmtId="0" fontId="12" fillId="33" borderId="1" xfId="0" applyFont="1" applyFill="1" applyBorder="1" applyAlignment="1">
      <alignment horizontal="center" vertical="center" textRotation="90" wrapText="1"/>
    </xf>
    <xf numFmtId="0" fontId="12" fillId="0" borderId="1" xfId="0" applyFont="1" applyBorder="1" applyAlignment="1">
      <alignment horizontal="center" vertical="center" textRotation="90" wrapText="1"/>
    </xf>
    <xf numFmtId="0" fontId="133" fillId="14" borderId="2" xfId="0" applyFont="1" applyFill="1" applyBorder="1" applyAlignment="1">
      <alignment horizontal="center" vertical="center" wrapText="1"/>
    </xf>
    <xf numFmtId="0" fontId="137" fillId="14" borderId="2" xfId="0" applyFont="1" applyFill="1" applyBorder="1" applyAlignment="1">
      <alignment horizontal="center" vertical="center" wrapText="1"/>
    </xf>
    <xf numFmtId="0" fontId="136" fillId="14" borderId="2" xfId="0" applyFont="1" applyFill="1" applyBorder="1" applyAlignment="1">
      <alignment horizontal="center" vertical="center" wrapText="1"/>
    </xf>
    <xf numFmtId="0" fontId="136" fillId="14" borderId="2" xfId="0" applyFont="1" applyFill="1" applyBorder="1" applyAlignment="1">
      <alignment horizontal="center" vertical="center" textRotation="90" wrapText="1"/>
    </xf>
    <xf numFmtId="0" fontId="6" fillId="14" borderId="2" xfId="0" applyFont="1" applyFill="1" applyBorder="1" applyAlignment="1">
      <alignment horizontal="center" vertical="center" textRotation="90" wrapText="1"/>
    </xf>
    <xf numFmtId="0" fontId="1" fillId="14" borderId="2" xfId="0" applyFont="1" applyFill="1" applyBorder="1" applyAlignment="1">
      <alignment horizontal="center" vertical="center"/>
    </xf>
    <xf numFmtId="0" fontId="6" fillId="14" borderId="51" xfId="0" applyFont="1" applyFill="1" applyBorder="1" applyAlignment="1">
      <alignment horizontal="center" vertical="center" textRotation="90"/>
    </xf>
    <xf numFmtId="0" fontId="6" fillId="14" borderId="51" xfId="0" applyFont="1" applyFill="1" applyBorder="1" applyAlignment="1">
      <alignment horizontal="center" vertical="center" textRotation="90" wrapText="1"/>
    </xf>
    <xf numFmtId="0" fontId="6" fillId="14" borderId="69" xfId="0" applyFont="1" applyFill="1" applyBorder="1" applyAlignment="1">
      <alignment horizontal="center" vertical="center" textRotation="90"/>
    </xf>
    <xf numFmtId="0" fontId="3" fillId="14" borderId="2" xfId="0" applyFont="1" applyFill="1" applyBorder="1" applyAlignment="1">
      <alignment horizontal="left" vertical="center" wrapText="1"/>
    </xf>
    <xf numFmtId="0" fontId="7" fillId="0" borderId="3" xfId="0" applyFont="1" applyBorder="1" applyAlignment="1">
      <alignment horizontal="left" vertical="center" wrapText="1"/>
    </xf>
    <xf numFmtId="164" fontId="98" fillId="0" borderId="2" xfId="0" applyNumberFormat="1" applyFont="1" applyBorder="1" applyAlignment="1">
      <alignment horizontal="center" vertical="center" wrapText="1"/>
    </xf>
    <xf numFmtId="0" fontId="12" fillId="6" borderId="1" xfId="0" applyFont="1" applyFill="1" applyBorder="1" applyAlignment="1">
      <alignment horizontal="left" vertical="center" wrapText="1"/>
    </xf>
    <xf numFmtId="0" fontId="12" fillId="0" borderId="49" xfId="0" applyFont="1" applyBorder="1" applyAlignment="1" applyProtection="1">
      <alignment horizontal="center" vertical="center" wrapText="1"/>
      <protection locked="0"/>
    </xf>
    <xf numFmtId="0" fontId="118" fillId="24" borderId="2" xfId="0" applyFont="1" applyFill="1" applyBorder="1" applyAlignment="1">
      <alignment horizontal="center" vertical="center" textRotation="90" wrapText="1"/>
    </xf>
    <xf numFmtId="0" fontId="118" fillId="33" borderId="2" xfId="0" applyFont="1" applyFill="1" applyBorder="1" applyAlignment="1">
      <alignment horizontal="center" vertical="center" textRotation="90" wrapText="1"/>
    </xf>
    <xf numFmtId="0" fontId="3" fillId="6" borderId="3" xfId="0" applyFont="1" applyFill="1" applyBorder="1" applyAlignment="1">
      <alignment horizontal="left" vertical="center" wrapText="1"/>
    </xf>
    <xf numFmtId="0" fontId="3" fillId="24" borderId="1" xfId="0" applyFont="1" applyFill="1" applyBorder="1" applyAlignment="1">
      <alignment horizontal="center" vertical="center" textRotation="90" wrapText="1"/>
    </xf>
    <xf numFmtId="0" fontId="3" fillId="0" borderId="3" xfId="0" applyFont="1" applyBorder="1" applyAlignment="1">
      <alignment horizontal="left" vertical="center" wrapText="1"/>
    </xf>
    <xf numFmtId="0" fontId="3" fillId="0" borderId="91" xfId="0" applyFont="1" applyBorder="1" applyAlignment="1" applyProtection="1">
      <alignment horizontal="center" vertical="center" wrapText="1"/>
      <protection locked="0"/>
    </xf>
    <xf numFmtId="0" fontId="151" fillId="24" borderId="2" xfId="0" applyFont="1" applyFill="1" applyBorder="1" applyAlignment="1">
      <alignment horizontal="center" vertical="center" textRotation="90" wrapText="1"/>
    </xf>
    <xf numFmtId="0" fontId="3" fillId="0" borderId="2" xfId="0" applyFont="1" applyBorder="1" applyAlignment="1">
      <alignment vertical="center" wrapText="1"/>
    </xf>
    <xf numFmtId="0" fontId="3" fillId="0" borderId="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6" borderId="1" xfId="0" applyFont="1" applyFill="1" applyBorder="1" applyAlignment="1">
      <alignment horizontal="left" vertical="center" wrapText="1"/>
    </xf>
    <xf numFmtId="0" fontId="3" fillId="0" borderId="1" xfId="0" applyFont="1" applyBorder="1" applyAlignment="1">
      <alignment horizontal="left" vertical="center" wrapText="1"/>
    </xf>
    <xf numFmtId="0" fontId="12" fillId="0" borderId="3" xfId="0" applyFont="1" applyBorder="1" applyAlignment="1">
      <alignment horizontal="left" vertical="center" wrapText="1"/>
    </xf>
    <xf numFmtId="9" fontId="12" fillId="0" borderId="1" xfId="0" applyNumberFormat="1" applyFont="1" applyBorder="1" applyAlignment="1">
      <alignment horizontal="center" vertical="center" wrapText="1"/>
    </xf>
    <xf numFmtId="0" fontId="3" fillId="24" borderId="1" xfId="0" applyFont="1" applyFill="1" applyBorder="1" applyAlignment="1">
      <alignment horizontal="center" vertical="center" textRotation="90" wrapText="1"/>
    </xf>
    <xf numFmtId="0" fontId="3" fillId="0" borderId="1" xfId="0" applyFont="1" applyBorder="1" applyAlignment="1">
      <alignment horizontal="center" vertical="center" textRotation="90" wrapText="1"/>
    </xf>
    <xf numFmtId="0" fontId="5" fillId="6" borderId="12" xfId="0" applyFont="1" applyFill="1" applyBorder="1" applyAlignment="1" applyProtection="1">
      <alignment horizontal="left" vertical="center" wrapText="1"/>
      <protection locked="0"/>
    </xf>
    <xf numFmtId="0" fontId="103" fillId="0" borderId="51" xfId="0" applyFont="1" applyBorder="1" applyAlignment="1" applyProtection="1">
      <alignment horizontal="center" vertical="center" textRotation="90" wrapText="1"/>
      <protection locked="0"/>
    </xf>
    <xf numFmtId="0" fontId="103" fillId="0" borderId="69" xfId="0" applyFont="1" applyBorder="1" applyAlignment="1" applyProtection="1">
      <alignment horizontal="center" vertical="center" textRotation="90" wrapText="1"/>
      <protection locked="0"/>
    </xf>
    <xf numFmtId="9" fontId="155" fillId="0" borderId="2" xfId="0" applyNumberFormat="1" applyFont="1" applyBorder="1" applyAlignment="1">
      <alignment horizontal="center" vertical="center" wrapText="1"/>
    </xf>
    <xf numFmtId="9" fontId="156" fillId="0" borderId="2" xfId="0" applyNumberFormat="1" applyFont="1" applyBorder="1" applyAlignment="1" applyProtection="1">
      <alignment horizontal="center" vertical="center" wrapText="1"/>
    </xf>
    <xf numFmtId="0" fontId="12" fillId="0" borderId="2" xfId="0" applyFont="1" applyBorder="1" applyAlignment="1" applyProtection="1">
      <alignment horizontal="left" vertical="center" wrapText="1"/>
      <protection locked="0"/>
    </xf>
    <xf numFmtId="0" fontId="12" fillId="0" borderId="1" xfId="0" applyFont="1" applyBorder="1" applyAlignment="1">
      <alignment horizontal="left" vertical="center" wrapText="1"/>
    </xf>
    <xf numFmtId="0" fontId="12" fillId="0" borderId="1" xfId="0" applyFont="1" applyBorder="1" applyAlignment="1" applyProtection="1">
      <alignment horizontal="left" vertical="center" wrapText="1"/>
      <protection locked="0"/>
    </xf>
    <xf numFmtId="9" fontId="86" fillId="0" borderId="2" xfId="0" applyNumberFormat="1" applyFont="1" applyBorder="1" applyAlignment="1" applyProtection="1">
      <alignment horizontal="center" vertical="center" wrapText="1"/>
    </xf>
    <xf numFmtId="9" fontId="85" fillId="0" borderId="2" xfId="0" applyNumberFormat="1" applyFont="1" applyBorder="1" applyAlignment="1">
      <alignment horizontal="center" vertical="center" wrapText="1"/>
    </xf>
    <xf numFmtId="9" fontId="5" fillId="0" borderId="2" xfId="0" applyNumberFormat="1" applyFont="1" applyBorder="1" applyAlignment="1">
      <alignment horizontal="center" vertical="center" wrapText="1"/>
    </xf>
    <xf numFmtId="0" fontId="3" fillId="0" borderId="52" xfId="0" applyFont="1" applyBorder="1" applyAlignment="1" applyProtection="1">
      <alignment horizontal="center" vertical="center" wrapText="1"/>
      <protection locked="0"/>
    </xf>
    <xf numFmtId="0" fontId="12" fillId="15" borderId="2" xfId="0" applyFont="1" applyFill="1" applyBorder="1" applyAlignment="1">
      <alignment horizontal="center" vertical="center" textRotation="90" wrapText="1"/>
    </xf>
    <xf numFmtId="0" fontId="3" fillId="19" borderId="1" xfId="0" applyFont="1" applyFill="1" applyBorder="1" applyAlignment="1">
      <alignment horizontal="center" vertical="center" textRotation="90" wrapText="1"/>
    </xf>
    <xf numFmtId="164" fontId="118" fillId="0" borderId="2" xfId="0" applyNumberFormat="1" applyFont="1" applyBorder="1" applyAlignment="1" applyProtection="1">
      <alignment horizontal="center" vertical="center" wrapText="1"/>
    </xf>
    <xf numFmtId="0" fontId="12" fillId="0" borderId="22" xfId="0" applyFont="1" applyBorder="1" applyAlignment="1">
      <alignment horizontal="left" vertical="center" wrapText="1"/>
    </xf>
    <xf numFmtId="9" fontId="3" fillId="0" borderId="2" xfId="0" applyNumberFormat="1" applyFont="1" applyBorder="1" applyAlignment="1">
      <alignment horizontal="left" vertical="center" wrapText="1"/>
    </xf>
    <xf numFmtId="0" fontId="118" fillId="17" borderId="2" xfId="0" applyFont="1" applyFill="1" applyBorder="1" applyAlignment="1">
      <alignment horizontal="center" vertical="center" textRotation="90" wrapText="1"/>
    </xf>
    <xf numFmtId="9" fontId="12" fillId="0" borderId="2" xfId="0" applyNumberFormat="1" applyFont="1" applyBorder="1" applyAlignment="1">
      <alignment horizontal="left" vertical="center" wrapText="1"/>
    </xf>
    <xf numFmtId="0" fontId="104" fillId="0" borderId="0" xfId="0" applyFont="1" applyAlignment="1">
      <alignment horizontal="left" vertical="center" wrapText="1"/>
    </xf>
    <xf numFmtId="0" fontId="118" fillId="0" borderId="89" xfId="0" applyFont="1" applyBorder="1" applyAlignment="1" applyProtection="1">
      <alignment horizontal="center" vertical="center" textRotation="90" wrapText="1"/>
      <protection hidden="1"/>
    </xf>
    <xf numFmtId="0" fontId="7" fillId="0" borderId="3" xfId="0" applyFont="1" applyBorder="1" applyAlignment="1">
      <alignment vertical="top" wrapText="1"/>
    </xf>
    <xf numFmtId="0" fontId="151" fillId="17" borderId="2" xfId="0" applyFont="1" applyFill="1" applyBorder="1" applyAlignment="1">
      <alignment horizontal="center" vertical="center" textRotation="90" wrapText="1"/>
    </xf>
    <xf numFmtId="9" fontId="151" fillId="0" borderId="2" xfId="0" applyNumberFormat="1" applyFont="1" applyBorder="1" applyAlignment="1">
      <alignment horizontal="center" vertical="center" wrapText="1"/>
    </xf>
    <xf numFmtId="0" fontId="151" fillId="6" borderId="2" xfId="0" applyFont="1" applyFill="1" applyBorder="1" applyAlignment="1">
      <alignment horizontal="center" vertical="center" textRotation="90" wrapText="1"/>
    </xf>
    <xf numFmtId="0" fontId="151" fillId="0" borderId="2" xfId="0" applyFont="1" applyBorder="1" applyAlignment="1">
      <alignment horizontal="center" vertical="center" textRotation="90" wrapText="1"/>
    </xf>
    <xf numFmtId="0" fontId="104" fillId="0" borderId="2" xfId="0" applyFont="1" applyBorder="1" applyAlignment="1">
      <alignment horizontal="left" vertical="center" wrapText="1"/>
    </xf>
    <xf numFmtId="0" fontId="17" fillId="0" borderId="3" xfId="0" applyFont="1" applyBorder="1" applyAlignment="1">
      <alignment vertical="center" wrapText="1"/>
    </xf>
    <xf numFmtId="0" fontId="4" fillId="6" borderId="2" xfId="0" applyFont="1" applyFill="1" applyBorder="1" applyAlignment="1">
      <alignment horizontal="left" vertical="center" wrapText="1"/>
    </xf>
    <xf numFmtId="0" fontId="4" fillId="6" borderId="2" xfId="0" applyFont="1" applyFill="1" applyBorder="1" applyAlignment="1">
      <alignment horizontal="left" wrapText="1"/>
    </xf>
    <xf numFmtId="0" fontId="4" fillId="6" borderId="2" xfId="0" applyFont="1" applyFill="1" applyBorder="1" applyAlignment="1">
      <alignment horizontal="justify" vertical="center" wrapText="1"/>
    </xf>
    <xf numFmtId="0" fontId="4" fillId="6" borderId="22" xfId="0" applyFont="1" applyFill="1" applyBorder="1" applyAlignment="1">
      <alignment horizontal="left" vertical="center" wrapText="1"/>
    </xf>
    <xf numFmtId="0" fontId="4" fillId="6" borderId="12" xfId="0" applyFont="1" applyFill="1" applyBorder="1" applyAlignment="1" applyProtection="1">
      <alignment horizontal="left" vertical="center" wrapText="1"/>
      <protection locked="0"/>
    </xf>
    <xf numFmtId="0" fontId="17" fillId="0" borderId="2" xfId="0" applyFont="1" applyBorder="1" applyAlignment="1">
      <alignment horizontal="left" vertical="center" wrapText="1"/>
    </xf>
    <xf numFmtId="0" fontId="5" fillId="0" borderId="12"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2" xfId="0" applyFont="1" applyBorder="1" applyAlignment="1" applyProtection="1">
      <alignment vertical="center" wrapText="1"/>
      <protection locked="0"/>
    </xf>
    <xf numFmtId="0" fontId="4" fillId="6" borderId="1" xfId="0" applyFont="1" applyFill="1" applyBorder="1" applyAlignment="1">
      <alignment horizontal="left" vertical="center" wrapText="1"/>
    </xf>
    <xf numFmtId="0" fontId="17" fillId="0" borderId="2" xfId="0" applyFont="1" applyBorder="1" applyAlignment="1">
      <alignment vertical="center" wrapText="1"/>
    </xf>
    <xf numFmtId="0" fontId="1" fillId="10" borderId="1" xfId="0" applyFont="1" applyFill="1" applyBorder="1" applyAlignment="1">
      <alignment horizontal="left" vertical="center" wrapText="1"/>
    </xf>
    <xf numFmtId="0" fontId="4" fillId="0" borderId="3" xfId="0" applyFont="1" applyBorder="1" applyAlignment="1">
      <alignment horizontal="left" vertical="center" wrapText="1"/>
    </xf>
    <xf numFmtId="0" fontId="17" fillId="6" borderId="2" xfId="0" applyFont="1" applyFill="1" applyBorder="1" applyAlignment="1">
      <alignment horizontal="left" vertical="center" wrapText="1"/>
    </xf>
    <xf numFmtId="0" fontId="17" fillId="0" borderId="1" xfId="0" applyFont="1" applyBorder="1" applyAlignment="1">
      <alignment horizontal="left" vertical="center" wrapText="1"/>
    </xf>
    <xf numFmtId="0" fontId="4" fillId="32" borderId="100" xfId="0" applyFont="1" applyFill="1" applyBorder="1"/>
    <xf numFmtId="0" fontId="2" fillId="7" borderId="1" xfId="0" applyFont="1" applyFill="1" applyBorder="1" applyAlignment="1">
      <alignment vertical="center" wrapText="1"/>
    </xf>
    <xf numFmtId="0" fontId="2" fillId="10" borderId="1" xfId="0" applyFont="1" applyFill="1" applyBorder="1" applyAlignment="1">
      <alignment horizontal="center" vertical="center"/>
    </xf>
    <xf numFmtId="0" fontId="1" fillId="6" borderId="2" xfId="0" applyFont="1" applyFill="1" applyBorder="1" applyAlignment="1" applyProtection="1">
      <alignment horizontal="center" vertical="center" wrapText="1"/>
      <protection locked="0"/>
    </xf>
    <xf numFmtId="0" fontId="1" fillId="5" borderId="2" xfId="0" applyFont="1" applyFill="1" applyBorder="1" applyAlignment="1">
      <alignment horizontal="left" vertical="center" wrapText="1"/>
    </xf>
    <xf numFmtId="0" fontId="1" fillId="6" borderId="2" xfId="0" applyFont="1" applyFill="1" applyBorder="1" applyAlignment="1">
      <alignment horizontal="left" vertical="center" wrapText="1"/>
    </xf>
    <xf numFmtId="0" fontId="1" fillId="0" borderId="2" xfId="0"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0" fontId="1" fillId="0" borderId="2" xfId="0" applyFont="1" applyBorder="1" applyAlignment="1" applyProtection="1">
      <alignment vertical="center" wrapText="1"/>
      <protection locked="0"/>
    </xf>
    <xf numFmtId="0" fontId="1" fillId="0" borderId="2" xfId="0" applyFont="1" applyBorder="1" applyAlignment="1">
      <alignment horizontal="left" vertical="top" wrapText="1"/>
    </xf>
    <xf numFmtId="0" fontId="1" fillId="6" borderId="2" xfId="0" applyFont="1" applyFill="1" applyBorder="1" applyAlignment="1">
      <alignment horizontal="left" vertical="top" wrapText="1"/>
    </xf>
    <xf numFmtId="0" fontId="1" fillId="0" borderId="2" xfId="0" applyFont="1" applyBorder="1" applyAlignment="1" applyProtection="1">
      <alignment horizontal="center" vertical="center" textRotation="90"/>
      <protection hidden="1"/>
    </xf>
    <xf numFmtId="0" fontId="1" fillId="0" borderId="2" xfId="0" applyFont="1" applyBorder="1" applyAlignment="1" applyProtection="1">
      <alignment horizontal="center" vertical="center" textRotation="90"/>
      <protection locked="0"/>
    </xf>
    <xf numFmtId="9" fontId="117" fillId="0" borderId="2" xfId="0" applyNumberFormat="1" applyFont="1" applyBorder="1" applyAlignment="1" applyProtection="1">
      <alignment horizontal="center" vertical="center"/>
      <protection hidden="1"/>
    </xf>
    <xf numFmtId="0" fontId="4" fillId="28" borderId="100" xfId="0" applyFont="1" applyFill="1" applyBorder="1" applyAlignment="1">
      <alignment horizontal="center" vertical="center"/>
    </xf>
    <xf numFmtId="0" fontId="3" fillId="0" borderId="3" xfId="0" applyFont="1" applyBorder="1" applyAlignment="1">
      <alignment horizontal="center" vertical="center" wrapText="1"/>
    </xf>
    <xf numFmtId="0" fontId="3" fillId="6" borderId="3" xfId="0" applyFont="1" applyFill="1" applyBorder="1" applyAlignment="1">
      <alignment horizontal="left" vertical="center" wrapText="1"/>
    </xf>
    <xf numFmtId="0" fontId="3" fillId="0" borderId="3" xfId="0" applyFont="1" applyBorder="1" applyAlignment="1">
      <alignment horizontal="left" vertical="center" wrapText="1"/>
    </xf>
    <xf numFmtId="0" fontId="3" fillId="24" borderId="3" xfId="0" applyFont="1" applyFill="1" applyBorder="1" applyAlignment="1">
      <alignment horizontal="center" vertical="center" textRotation="90" wrapText="1"/>
    </xf>
    <xf numFmtId="9" fontId="12" fillId="0" borderId="3" xfId="0" applyNumberFormat="1" applyFont="1" applyBorder="1" applyAlignment="1">
      <alignment horizontal="center" vertical="center" wrapText="1"/>
    </xf>
    <xf numFmtId="0" fontId="3" fillId="0" borderId="3" xfId="0" applyFont="1" applyBorder="1" applyAlignment="1">
      <alignment horizontal="center" vertical="center" textRotation="90" wrapText="1"/>
    </xf>
    <xf numFmtId="0" fontId="3" fillId="6" borderId="3" xfId="0" applyFont="1" applyFill="1" applyBorder="1" applyAlignment="1">
      <alignment horizontal="center" vertical="center" wrapText="1"/>
    </xf>
    <xf numFmtId="0" fontId="3" fillId="0" borderId="1"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7" fillId="0" borderId="1" xfId="0" applyFont="1" applyBorder="1" applyAlignment="1">
      <alignment horizontal="left" vertical="center" wrapText="1"/>
    </xf>
    <xf numFmtId="0" fontId="3" fillId="0" borderId="49" xfId="0" applyFont="1" applyBorder="1" applyAlignment="1" applyProtection="1">
      <alignment horizontal="center" vertical="center" textRotation="90" wrapText="1"/>
      <protection locked="0"/>
    </xf>
    <xf numFmtId="0" fontId="3" fillId="0" borderId="90" xfId="0" applyFont="1" applyBorder="1" applyAlignment="1" applyProtection="1">
      <alignment horizontal="center" vertical="center" textRotation="90" wrapText="1"/>
      <protection locked="0"/>
    </xf>
    <xf numFmtId="0" fontId="118" fillId="6" borderId="1" xfId="0" applyFont="1" applyFill="1" applyBorder="1" applyAlignment="1">
      <alignment horizontal="center" vertical="center" textRotation="90" wrapText="1"/>
    </xf>
    <xf numFmtId="9" fontId="118" fillId="0" borderId="1" xfId="0" applyNumberFormat="1" applyFont="1" applyBorder="1" applyAlignment="1">
      <alignment horizontal="center" vertical="center" wrapText="1"/>
    </xf>
    <xf numFmtId="0" fontId="118" fillId="0" borderId="1" xfId="0" applyFont="1" applyBorder="1" applyAlignment="1">
      <alignment horizontal="center" vertical="center" textRotation="90" wrapText="1"/>
    </xf>
    <xf numFmtId="0" fontId="3" fillId="6" borderId="12" xfId="0" applyFont="1" applyFill="1" applyBorder="1" applyAlignment="1">
      <alignment vertical="center" wrapText="1"/>
    </xf>
    <xf numFmtId="0" fontId="3" fillId="33" borderId="3" xfId="0" applyFont="1" applyFill="1" applyBorder="1" applyAlignment="1">
      <alignment horizontal="center" vertical="center" textRotation="90" wrapText="1"/>
    </xf>
    <xf numFmtId="9" fontId="3" fillId="0" borderId="3" xfId="0" applyNumberFormat="1" applyFont="1" applyBorder="1" applyAlignment="1">
      <alignment horizontal="center" vertical="center" wrapText="1"/>
    </xf>
    <xf numFmtId="0" fontId="3" fillId="34" borderId="3" xfId="0" applyFont="1" applyFill="1" applyBorder="1" applyAlignment="1">
      <alignment horizontal="center" vertical="center" wrapText="1"/>
    </xf>
    <xf numFmtId="0" fontId="118" fillId="0" borderId="52" xfId="0" applyFont="1" applyBorder="1" applyAlignment="1" applyProtection="1">
      <alignment horizontal="center" vertical="center" textRotation="90" wrapText="1"/>
      <protection hidden="1"/>
    </xf>
    <xf numFmtId="0" fontId="118" fillId="0" borderId="50" xfId="0" applyFont="1" applyBorder="1" applyAlignment="1" applyProtection="1">
      <alignment horizontal="center" vertical="center" textRotation="90" wrapText="1"/>
      <protection locked="0"/>
    </xf>
    <xf numFmtId="9" fontId="118" fillId="0" borderId="3" xfId="0" applyNumberFormat="1" applyFont="1" applyBorder="1" applyAlignment="1" applyProtection="1">
      <alignment horizontal="center" vertical="center" wrapText="1"/>
    </xf>
    <xf numFmtId="9" fontId="96" fillId="0" borderId="3" xfId="0" applyNumberFormat="1" applyFont="1" applyBorder="1" applyAlignment="1" applyProtection="1">
      <alignment horizontal="center" vertical="center" wrapText="1"/>
    </xf>
    <xf numFmtId="9" fontId="98" fillId="0" borderId="3" xfId="0" applyNumberFormat="1" applyFont="1" applyBorder="1" applyAlignment="1">
      <alignment horizontal="center" vertical="center" wrapText="1"/>
    </xf>
    <xf numFmtId="0" fontId="118" fillId="36" borderId="3" xfId="0" applyFont="1" applyFill="1" applyBorder="1" applyAlignment="1">
      <alignment horizontal="center" vertical="center" textRotation="90" wrapText="1"/>
    </xf>
    <xf numFmtId="0" fontId="19" fillId="22" borderId="3" xfId="0" applyFont="1" applyFill="1" applyBorder="1" applyAlignment="1">
      <alignment horizontal="center" vertical="center"/>
    </xf>
    <xf numFmtId="0" fontId="1" fillId="3" borderId="1" xfId="0" applyFont="1" applyFill="1" applyBorder="1" applyAlignment="1">
      <alignment vertical="center" wrapText="1"/>
    </xf>
    <xf numFmtId="9" fontId="12"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textRotation="90" wrapText="1"/>
    </xf>
    <xf numFmtId="0" fontId="3"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3" fillId="24" borderId="1" xfId="0" applyFont="1" applyFill="1" applyBorder="1" applyAlignment="1">
      <alignment horizontal="center" vertical="center" textRotation="90" wrapText="1"/>
    </xf>
    <xf numFmtId="0" fontId="1" fillId="0" borderId="106" xfId="0" applyFont="1" applyBorder="1"/>
    <xf numFmtId="0" fontId="169" fillId="0" borderId="2" xfId="0" applyFont="1" applyBorder="1" applyAlignment="1">
      <alignment horizontal="center" vertical="center" textRotation="90" wrapText="1"/>
    </xf>
    <xf numFmtId="9" fontId="88" fillId="0" borderId="2" xfId="0" applyNumberFormat="1" applyFont="1" applyBorder="1" applyAlignment="1">
      <alignment horizontal="center" vertical="center"/>
    </xf>
    <xf numFmtId="0" fontId="3" fillId="6" borderId="7" xfId="0" applyFont="1" applyFill="1" applyBorder="1" applyAlignment="1">
      <alignment horizontal="left" vertical="center" wrapText="1"/>
    </xf>
    <xf numFmtId="0" fontId="3" fillId="5" borderId="1" xfId="0" applyFont="1" applyFill="1" applyBorder="1" applyAlignment="1">
      <alignment horizontal="left" vertical="center" wrapText="1"/>
    </xf>
    <xf numFmtId="0" fontId="133" fillId="6" borderId="1" xfId="0" applyFont="1" applyFill="1" applyBorder="1" applyAlignment="1">
      <alignment horizontal="left" vertical="center" wrapText="1"/>
    </xf>
    <xf numFmtId="0" fontId="3" fillId="13" borderId="3" xfId="0" applyFont="1" applyFill="1" applyBorder="1" applyAlignment="1">
      <alignment horizontal="left" vertical="center" wrapText="1"/>
    </xf>
    <xf numFmtId="0" fontId="3" fillId="0" borderId="107" xfId="0" applyFont="1" applyBorder="1" applyAlignment="1">
      <alignment horizontal="center" vertical="center" wrapText="1"/>
    </xf>
    <xf numFmtId="0" fontId="3" fillId="6" borderId="107" xfId="0" applyFont="1" applyFill="1" applyBorder="1" applyAlignment="1">
      <alignment horizontal="left" vertical="center" wrapText="1"/>
    </xf>
    <xf numFmtId="0" fontId="3" fillId="11" borderId="10" xfId="0" applyFont="1" applyFill="1" applyBorder="1" applyAlignment="1">
      <alignment horizontal="center" vertical="center" wrapText="1"/>
    </xf>
    <xf numFmtId="0" fontId="3" fillId="0" borderId="108" xfId="0" applyFont="1" applyBorder="1" applyAlignment="1">
      <alignment horizontal="center" vertical="center" wrapText="1"/>
    </xf>
    <xf numFmtId="0" fontId="3" fillId="4" borderId="108" xfId="0" applyFont="1" applyFill="1" applyBorder="1" applyAlignment="1">
      <alignment horizontal="left" vertical="center" wrapText="1"/>
    </xf>
    <xf numFmtId="0" fontId="3" fillId="6" borderId="108" xfId="0" applyFont="1" applyFill="1" applyBorder="1" applyAlignment="1">
      <alignment vertical="center" wrapText="1"/>
    </xf>
    <xf numFmtId="0" fontId="3" fillId="0" borderId="108" xfId="0" applyFont="1" applyBorder="1" applyAlignment="1" applyProtection="1">
      <alignment horizontal="center" vertical="center" wrapText="1"/>
      <protection locked="0"/>
    </xf>
    <xf numFmtId="0" fontId="5" fillId="6" borderId="108" xfId="0" applyFont="1" applyFill="1" applyBorder="1" applyAlignment="1">
      <alignment horizontal="left" vertical="center" wrapText="1"/>
    </xf>
    <xf numFmtId="0" fontId="3" fillId="0" borderId="107" xfId="0" applyFont="1" applyBorder="1" applyAlignment="1">
      <alignment horizontal="left" vertical="center" wrapText="1"/>
    </xf>
    <xf numFmtId="0" fontId="3" fillId="0" borderId="107" xfId="0" applyFont="1" applyBorder="1" applyAlignment="1">
      <alignment horizontal="center" vertical="center" textRotation="90" wrapText="1"/>
    </xf>
    <xf numFmtId="0" fontId="3" fillId="19" borderId="107" xfId="0" applyFont="1" applyFill="1" applyBorder="1" applyAlignment="1">
      <alignment horizontal="center" vertical="center" textRotation="90" wrapText="1"/>
    </xf>
    <xf numFmtId="9" fontId="12" fillId="0" borderId="107" xfId="0" applyNumberFormat="1" applyFont="1" applyBorder="1" applyAlignment="1">
      <alignment horizontal="center" vertical="center" wrapText="1"/>
    </xf>
    <xf numFmtId="0" fontId="3" fillId="24" borderId="107" xfId="0" applyFont="1" applyFill="1" applyBorder="1" applyAlignment="1">
      <alignment horizontal="center" vertical="center" textRotation="90" wrapText="1"/>
    </xf>
    <xf numFmtId="9" fontId="3" fillId="0" borderId="107" xfId="0" applyNumberFormat="1" applyFont="1" applyBorder="1" applyAlignment="1">
      <alignment horizontal="center" vertical="center" wrapText="1"/>
    </xf>
    <xf numFmtId="0" fontId="3" fillId="0" borderId="109" xfId="0" applyFont="1" applyBorder="1" applyAlignment="1">
      <alignment horizontal="left" vertical="center" wrapText="1"/>
    </xf>
    <xf numFmtId="0" fontId="3" fillId="0" borderId="110" xfId="0" applyFont="1" applyBorder="1" applyAlignment="1">
      <alignment horizontal="center" vertical="center" textRotation="90" wrapText="1"/>
    </xf>
    <xf numFmtId="0" fontId="3" fillId="0" borderId="111" xfId="0" applyFont="1" applyBorder="1" applyAlignment="1">
      <alignment horizontal="center" vertical="center" wrapText="1"/>
    </xf>
    <xf numFmtId="0" fontId="3" fillId="10" borderId="111" xfId="0" applyFont="1" applyFill="1" applyBorder="1" applyAlignment="1">
      <alignment horizontal="left" vertical="center" wrapText="1"/>
    </xf>
    <xf numFmtId="0" fontId="3" fillId="6" borderId="111" xfId="0" applyFont="1" applyFill="1" applyBorder="1" applyAlignment="1">
      <alignment horizontal="left" vertical="center" wrapText="1"/>
    </xf>
    <xf numFmtId="0" fontId="5" fillId="6" borderId="112" xfId="0" applyFont="1" applyFill="1" applyBorder="1" applyAlignment="1">
      <alignment horizontal="left" vertical="center" wrapText="1"/>
    </xf>
    <xf numFmtId="0" fontId="3" fillId="0" borderId="111" xfId="0" applyFont="1" applyBorder="1" applyAlignment="1" applyProtection="1">
      <alignment horizontal="center" vertical="center" wrapText="1"/>
      <protection locked="0"/>
    </xf>
    <xf numFmtId="0" fontId="29" fillId="9" borderId="37" xfId="62" applyFont="1" applyFill="1" applyBorder="1" applyAlignment="1">
      <alignment horizontal="center" vertical="center" wrapText="1"/>
    </xf>
    <xf numFmtId="0" fontId="29" fillId="9" borderId="38" xfId="62" applyFont="1" applyFill="1" applyBorder="1" applyAlignment="1">
      <alignment horizontal="center" vertical="center" wrapText="1"/>
    </xf>
    <xf numFmtId="0" fontId="29" fillId="9" borderId="39" xfId="61" applyFont="1" applyFill="1" applyBorder="1" applyAlignment="1">
      <alignment horizontal="center" vertical="center"/>
    </xf>
    <xf numFmtId="0" fontId="29" fillId="9" borderId="40" xfId="61" applyFont="1" applyFill="1" applyBorder="1" applyAlignment="1">
      <alignment horizontal="center" vertical="center"/>
    </xf>
    <xf numFmtId="0" fontId="29" fillId="6" borderId="53" xfId="0" applyFont="1" applyFill="1" applyBorder="1" applyAlignment="1">
      <alignment horizontal="left" vertical="center" wrapText="1"/>
    </xf>
    <xf numFmtId="0" fontId="29" fillId="6" borderId="54" xfId="0" applyFont="1" applyFill="1" applyBorder="1" applyAlignment="1">
      <alignment horizontal="left" vertical="center" wrapText="1"/>
    </xf>
    <xf numFmtId="0" fontId="30" fillId="6" borderId="47" xfId="61" applyFont="1" applyFill="1" applyBorder="1" applyAlignment="1">
      <alignment horizontal="justify" vertical="center" wrapText="1"/>
    </xf>
    <xf numFmtId="0" fontId="30" fillId="6" borderId="48" xfId="61" applyFont="1" applyFill="1" applyBorder="1" applyAlignment="1">
      <alignment horizontal="justify" vertical="center" wrapText="1"/>
    </xf>
    <xf numFmtId="0" fontId="29" fillId="6" borderId="41" xfId="62" applyFont="1" applyFill="1" applyBorder="1" applyAlignment="1">
      <alignment horizontal="left" vertical="top" wrapText="1" readingOrder="1"/>
    </xf>
    <xf numFmtId="0" fontId="29" fillId="6" borderId="42" xfId="62" applyFont="1" applyFill="1" applyBorder="1" applyAlignment="1">
      <alignment horizontal="left" vertical="top" wrapText="1" readingOrder="1"/>
    </xf>
    <xf numFmtId="0" fontId="30" fillId="6" borderId="43" xfId="61" applyFont="1" applyFill="1" applyBorder="1" applyAlignment="1">
      <alignment horizontal="justify" vertical="center" wrapText="1"/>
    </xf>
    <xf numFmtId="0" fontId="30" fillId="6" borderId="44" xfId="61" applyFont="1" applyFill="1" applyBorder="1" applyAlignment="1">
      <alignment horizontal="justify" vertical="center" wrapText="1"/>
    </xf>
    <xf numFmtId="0" fontId="29" fillId="6" borderId="45" xfId="0" applyFont="1" applyFill="1" applyBorder="1" applyAlignment="1">
      <alignment horizontal="left" vertical="center" wrapText="1"/>
    </xf>
    <xf numFmtId="0" fontId="29" fillId="6" borderId="46" xfId="0" applyFont="1" applyFill="1" applyBorder="1" applyAlignment="1">
      <alignment horizontal="left" vertical="center" wrapText="1"/>
    </xf>
    <xf numFmtId="0" fontId="25" fillId="9" borderId="31" xfId="61" applyFont="1" applyFill="1" applyBorder="1" applyAlignment="1">
      <alignment horizontal="center" vertical="center" wrapText="1"/>
    </xf>
    <xf numFmtId="0" fontId="25" fillId="9" borderId="32" xfId="61" applyFont="1" applyFill="1" applyBorder="1" applyAlignment="1">
      <alignment horizontal="center" vertical="center" wrapText="1"/>
    </xf>
    <xf numFmtId="0" fontId="25" fillId="9" borderId="24" xfId="61" applyFont="1" applyFill="1" applyBorder="1" applyAlignment="1">
      <alignment horizontal="center" vertical="center" wrapText="1"/>
    </xf>
    <xf numFmtId="0" fontId="26" fillId="0" borderId="28" xfId="61" quotePrefix="1" applyFont="1" applyBorder="1" applyAlignment="1">
      <alignment horizontal="left" vertical="center" wrapText="1"/>
    </xf>
    <xf numFmtId="0" fontId="26" fillId="0" borderId="0" xfId="61" quotePrefix="1" applyFont="1" applyAlignment="1">
      <alignment horizontal="left" vertical="center" wrapText="1"/>
    </xf>
    <xf numFmtId="0" fontId="26" fillId="0" borderId="27" xfId="61" quotePrefix="1" applyFont="1" applyBorder="1" applyAlignment="1">
      <alignment horizontal="left" vertical="center" wrapText="1"/>
    </xf>
    <xf numFmtId="0" fontId="26" fillId="0" borderId="35" xfId="61" quotePrefix="1" applyFont="1" applyBorder="1" applyAlignment="1">
      <alignment horizontal="left" vertical="center" wrapText="1"/>
    </xf>
    <xf numFmtId="0" fontId="26" fillId="0" borderId="6" xfId="61" quotePrefix="1" applyFont="1" applyBorder="1" applyAlignment="1">
      <alignment horizontal="left" vertical="center" wrapText="1"/>
    </xf>
    <xf numFmtId="0" fontId="26" fillId="0" borderId="36" xfId="61" quotePrefix="1" applyFont="1" applyBorder="1" applyAlignment="1">
      <alignment horizontal="left" vertical="center" wrapText="1"/>
    </xf>
    <xf numFmtId="0" fontId="28" fillId="6" borderId="33" xfId="61" quotePrefix="1" applyFont="1" applyFill="1" applyBorder="1" applyAlignment="1">
      <alignment horizontal="left" vertical="top" wrapText="1"/>
    </xf>
    <xf numFmtId="0" fontId="29" fillId="6" borderId="9" xfId="61" quotePrefix="1" applyFont="1" applyFill="1" applyBorder="1" applyAlignment="1">
      <alignment horizontal="left" vertical="top" wrapText="1"/>
    </xf>
    <xf numFmtId="0" fontId="29" fillId="6" borderId="34" xfId="61" quotePrefix="1" applyFont="1" applyFill="1" applyBorder="1" applyAlignment="1">
      <alignment horizontal="left" vertical="top" wrapText="1"/>
    </xf>
    <xf numFmtId="0" fontId="34" fillId="6" borderId="35" xfId="61" quotePrefix="1" applyFont="1" applyFill="1" applyBorder="1" applyAlignment="1">
      <alignment horizontal="justify" vertical="center" wrapText="1"/>
    </xf>
    <xf numFmtId="0" fontId="34" fillId="6" borderId="6" xfId="61" quotePrefix="1" applyFont="1" applyFill="1" applyBorder="1" applyAlignment="1">
      <alignment horizontal="justify" vertical="center" wrapText="1"/>
    </xf>
    <xf numFmtId="0" fontId="34" fillId="6" borderId="36" xfId="61" quotePrefix="1" applyFont="1" applyFill="1" applyBorder="1" applyAlignment="1">
      <alignment horizontal="justify" vertical="center" wrapText="1"/>
    </xf>
    <xf numFmtId="0" fontId="30" fillId="0" borderId="8" xfId="61" quotePrefix="1" applyFont="1" applyBorder="1" applyAlignment="1">
      <alignment horizontal="left" vertical="top" wrapText="1"/>
    </xf>
    <xf numFmtId="0" fontId="30" fillId="0" borderId="9" xfId="61" quotePrefix="1" applyFont="1" applyBorder="1" applyAlignment="1">
      <alignment horizontal="left" vertical="top" wrapText="1"/>
    </xf>
    <xf numFmtId="0" fontId="30" fillId="0" borderId="10" xfId="61" quotePrefix="1" applyFont="1" applyBorder="1" applyAlignment="1">
      <alignment horizontal="left" vertical="top" wrapText="1"/>
    </xf>
    <xf numFmtId="0" fontId="30" fillId="0" borderId="11" xfId="61" quotePrefix="1" applyFont="1" applyBorder="1" applyAlignment="1">
      <alignment horizontal="left" vertical="top" wrapText="1"/>
    </xf>
    <xf numFmtId="0" fontId="30" fillId="0" borderId="6" xfId="61" quotePrefix="1" applyFont="1" applyBorder="1" applyAlignment="1">
      <alignment horizontal="left" vertical="top" wrapText="1"/>
    </xf>
    <xf numFmtId="0" fontId="30" fillId="0" borderId="7" xfId="61" quotePrefix="1" applyFont="1" applyBorder="1" applyAlignment="1">
      <alignment horizontal="left" vertical="top" wrapText="1"/>
    </xf>
    <xf numFmtId="0" fontId="26" fillId="6" borderId="28" xfId="61" applyFont="1" applyFill="1" applyBorder="1" applyAlignment="1">
      <alignment horizontal="left" vertical="top" wrapText="1"/>
    </xf>
    <xf numFmtId="0" fontId="26" fillId="6" borderId="0" xfId="61" applyFont="1" applyFill="1" applyAlignment="1">
      <alignment horizontal="left" vertical="top" wrapText="1"/>
    </xf>
    <xf numFmtId="0" fontId="26" fillId="6" borderId="27" xfId="61" applyFont="1" applyFill="1" applyBorder="1" applyAlignment="1">
      <alignment horizontal="left" vertical="top" wrapText="1"/>
    </xf>
    <xf numFmtId="0" fontId="32" fillId="6" borderId="0" xfId="62" applyFont="1" applyFill="1" applyBorder="1" applyAlignment="1">
      <alignment horizontal="center" vertical="center" wrapText="1"/>
    </xf>
    <xf numFmtId="0" fontId="32" fillId="6" borderId="0" xfId="61" applyFont="1" applyFill="1" applyBorder="1" applyAlignment="1">
      <alignment horizontal="center" vertical="center"/>
    </xf>
    <xf numFmtId="0" fontId="32" fillId="6" borderId="55" xfId="0" applyFont="1" applyFill="1" applyBorder="1" applyAlignment="1">
      <alignment horizontal="left" vertical="center" wrapText="1"/>
    </xf>
    <xf numFmtId="0" fontId="32" fillId="6" borderId="56" xfId="0" applyFont="1" applyFill="1" applyBorder="1" applyAlignment="1">
      <alignment horizontal="left" vertical="center" wrapText="1"/>
    </xf>
    <xf numFmtId="0" fontId="33" fillId="6" borderId="57" xfId="0" applyFont="1" applyFill="1" applyBorder="1" applyAlignment="1">
      <alignment horizontal="justify" vertical="center" wrapText="1"/>
    </xf>
    <xf numFmtId="0" fontId="33" fillId="6" borderId="58" xfId="0" applyFont="1" applyFill="1" applyBorder="1" applyAlignment="1">
      <alignment horizontal="justify" vertical="center" wrapText="1"/>
    </xf>
    <xf numFmtId="0" fontId="1" fillId="6" borderId="2" xfId="0" applyFont="1" applyFill="1" applyBorder="1" applyAlignment="1">
      <alignment wrapText="1"/>
    </xf>
    <xf numFmtId="0" fontId="81" fillId="6" borderId="8" xfId="60" applyFont="1" applyFill="1" applyBorder="1" applyAlignment="1">
      <alignment horizontal="left" vertical="center" wrapText="1"/>
    </xf>
    <xf numFmtId="0" fontId="81" fillId="6" borderId="10" xfId="60" applyFont="1" applyFill="1" applyBorder="1" applyAlignment="1">
      <alignment horizontal="left" vertical="center" wrapText="1"/>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2" fillId="0" borderId="23" xfId="0" applyFont="1" applyBorder="1" applyAlignment="1">
      <alignment horizontal="center" vertical="center"/>
    </xf>
    <xf numFmtId="0" fontId="2" fillId="0" borderId="25"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19" fillId="22" borderId="3"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81" fillId="6" borderId="2" xfId="0" applyFont="1" applyFill="1" applyBorder="1" applyAlignment="1">
      <alignment vertical="center" wrapText="1"/>
    </xf>
    <xf numFmtId="0" fontId="81" fillId="6" borderId="5" xfId="0" applyFont="1" applyFill="1" applyBorder="1" applyAlignment="1">
      <alignment vertical="center" wrapText="1"/>
    </xf>
    <xf numFmtId="0" fontId="81" fillId="6" borderId="4" xfId="0" applyFont="1" applyFill="1" applyBorder="1" applyAlignment="1">
      <alignment vertical="center" wrapText="1"/>
    </xf>
    <xf numFmtId="0" fontId="78" fillId="4" borderId="19" xfId="0" applyFont="1" applyFill="1" applyBorder="1" applyAlignment="1">
      <alignment horizontal="center" vertical="center" readingOrder="1"/>
    </xf>
    <xf numFmtId="0" fontId="78" fillId="4" borderId="21" xfId="0" applyFont="1" applyFill="1" applyBorder="1" applyAlignment="1">
      <alignment horizontal="center" vertical="center" readingOrder="1"/>
    </xf>
    <xf numFmtId="0" fontId="2" fillId="4" borderId="19" xfId="0" applyFont="1" applyFill="1" applyBorder="1" applyAlignment="1">
      <alignment horizontal="center"/>
    </xf>
    <xf numFmtId="0" fontId="2" fillId="4" borderId="21" xfId="0" applyFont="1" applyFill="1" applyBorder="1" applyAlignment="1">
      <alignment horizontal="center"/>
    </xf>
    <xf numFmtId="0" fontId="1" fillId="3" borderId="2" xfId="0" applyFont="1" applyFill="1" applyBorder="1" applyAlignment="1">
      <alignment horizontal="center" vertical="center" wrapText="1"/>
    </xf>
    <xf numFmtId="0" fontId="1" fillId="6" borderId="2" xfId="0" applyFont="1" applyFill="1" applyBorder="1" applyAlignment="1">
      <alignment vertical="center" wrapText="1"/>
    </xf>
    <xf numFmtId="0" fontId="1" fillId="6" borderId="2" xfId="0" applyFont="1" applyFill="1" applyBorder="1" applyAlignment="1">
      <alignment horizontal="left" vertical="center" wrapText="1"/>
    </xf>
    <xf numFmtId="0" fontId="1" fillId="6" borderId="2" xfId="0" applyFont="1" applyFill="1" applyBorder="1" applyAlignment="1">
      <alignment horizontal="left" wrapText="1"/>
    </xf>
    <xf numFmtId="0" fontId="4" fillId="0" borderId="19" xfId="0" applyFont="1" applyBorder="1" applyAlignment="1">
      <alignment horizontal="center" wrapText="1"/>
    </xf>
    <xf numFmtId="0" fontId="4" fillId="0" borderId="16" xfId="0" applyFont="1" applyBorder="1" applyAlignment="1">
      <alignment horizontal="center" wrapText="1"/>
    </xf>
    <xf numFmtId="0" fontId="4" fillId="0" borderId="19" xfId="0" applyFont="1" applyBorder="1" applyAlignment="1">
      <alignment horizontal="center"/>
    </xf>
    <xf numFmtId="0" fontId="4" fillId="0" borderId="21" xfId="0" applyFont="1" applyBorder="1" applyAlignment="1">
      <alignment horizontal="center"/>
    </xf>
    <xf numFmtId="0" fontId="4" fillId="0" borderId="19" xfId="0" applyFont="1" applyBorder="1" applyAlignment="1">
      <alignment horizontal="center" vertical="center" wrapText="1"/>
    </xf>
    <xf numFmtId="0" fontId="4" fillId="0" borderId="21" xfId="0" applyFont="1" applyBorder="1" applyAlignment="1">
      <alignment horizontal="center" vertical="center" wrapText="1"/>
    </xf>
    <xf numFmtId="0" fontId="1" fillId="27" borderId="2" xfId="0" applyFont="1" applyFill="1" applyBorder="1" applyAlignment="1">
      <alignment horizontal="center" vertical="center" wrapText="1"/>
    </xf>
    <xf numFmtId="0" fontId="4" fillId="26" borderId="19" xfId="0" applyFont="1" applyFill="1" applyBorder="1" applyAlignment="1">
      <alignment horizontal="center" vertical="center"/>
    </xf>
    <xf numFmtId="0" fontId="4" fillId="26" borderId="21" xfId="0" applyFont="1" applyFill="1" applyBorder="1" applyAlignment="1">
      <alignment horizontal="center" vertical="center"/>
    </xf>
    <xf numFmtId="0" fontId="4" fillId="26" borderId="2" xfId="0" applyFont="1" applyFill="1" applyBorder="1" applyAlignment="1">
      <alignment horizontal="center" vertical="center"/>
    </xf>
    <xf numFmtId="0" fontId="1" fillId="19" borderId="2" xfId="0" applyFont="1" applyFill="1" applyBorder="1" applyAlignment="1">
      <alignment horizontal="center" vertical="center" wrapText="1"/>
    </xf>
    <xf numFmtId="0" fontId="1" fillId="7" borderId="2" xfId="0" applyFont="1" applyFill="1" applyBorder="1" applyAlignment="1">
      <alignment horizontal="center" vertical="center" wrapText="1"/>
    </xf>
    <xf numFmtId="0" fontId="138" fillId="14" borderId="1" xfId="0" applyFont="1" applyFill="1" applyBorder="1" applyAlignment="1">
      <alignment horizontal="center" vertical="center" wrapText="1"/>
    </xf>
    <xf numFmtId="0" fontId="133" fillId="14" borderId="3" xfId="0" applyFont="1" applyFill="1" applyBorder="1" applyAlignment="1">
      <alignment horizontal="center" vertical="center" wrapText="1"/>
    </xf>
    <xf numFmtId="0" fontId="85" fillId="14" borderId="76" xfId="0" applyFont="1" applyFill="1" applyBorder="1" applyAlignment="1">
      <alignment horizontal="center" vertical="center"/>
    </xf>
    <xf numFmtId="0" fontId="85" fillId="14" borderId="78" xfId="0" applyFont="1" applyFill="1" applyBorder="1" applyAlignment="1">
      <alignment horizontal="center" vertical="center"/>
    </xf>
    <xf numFmtId="0" fontId="85" fillId="14" borderId="79" xfId="0" applyFont="1" applyFill="1" applyBorder="1" applyAlignment="1">
      <alignment horizontal="center" vertical="center"/>
    </xf>
    <xf numFmtId="0" fontId="88" fillId="14" borderId="72" xfId="0" applyFont="1" applyFill="1" applyBorder="1" applyAlignment="1">
      <alignment horizontal="center" vertical="center"/>
    </xf>
    <xf numFmtId="0" fontId="88" fillId="14" borderId="70" xfId="0" applyFont="1" applyFill="1" applyBorder="1" applyAlignment="1">
      <alignment horizontal="center" vertical="center"/>
    </xf>
    <xf numFmtId="0" fontId="88" fillId="14" borderId="73" xfId="0" applyFont="1" applyFill="1" applyBorder="1" applyAlignment="1">
      <alignment horizontal="center" vertical="center"/>
    </xf>
    <xf numFmtId="0" fontId="6" fillId="14" borderId="49" xfId="0" applyFont="1" applyFill="1" applyBorder="1" applyAlignment="1">
      <alignment horizontal="center" vertical="center" textRotation="90" wrapText="1"/>
    </xf>
    <xf numFmtId="0" fontId="6" fillId="14" borderId="50" xfId="0" applyFont="1" applyFill="1" applyBorder="1" applyAlignment="1">
      <alignment horizontal="center" vertical="center" textRotation="90" wrapText="1"/>
    </xf>
    <xf numFmtId="0" fontId="6" fillId="14" borderId="51" xfId="0" applyFont="1" applyFill="1" applyBorder="1" applyAlignment="1">
      <alignment horizontal="center" vertical="center" wrapText="1"/>
    </xf>
    <xf numFmtId="0" fontId="6" fillId="14" borderId="49" xfId="0" applyFont="1" applyFill="1" applyBorder="1" applyAlignment="1">
      <alignment horizontal="center" vertical="center" wrapText="1"/>
    </xf>
    <xf numFmtId="0" fontId="6" fillId="14" borderId="50" xfId="0" applyFont="1" applyFill="1" applyBorder="1" applyAlignment="1">
      <alignment horizontal="center" vertical="center" wrapText="1"/>
    </xf>
    <xf numFmtId="0" fontId="6" fillId="14" borderId="69" xfId="0" applyFont="1" applyFill="1" applyBorder="1" applyAlignment="1">
      <alignment horizontal="center" vertical="center" wrapText="1"/>
    </xf>
    <xf numFmtId="0" fontId="98" fillId="14" borderId="101" xfId="0" applyFont="1" applyFill="1" applyBorder="1" applyAlignment="1">
      <alignment horizontal="center" vertical="center" textRotation="90" wrapText="1"/>
    </xf>
    <xf numFmtId="0" fontId="135" fillId="14" borderId="77" xfId="0" applyFont="1" applyFill="1" applyBorder="1" applyAlignment="1">
      <alignment horizontal="center" vertical="center" wrapText="1"/>
    </xf>
    <xf numFmtId="0" fontId="135" fillId="14" borderId="74" xfId="0" applyFont="1" applyFill="1" applyBorder="1" applyAlignment="1">
      <alignment horizontal="center" vertical="center" wrapText="1"/>
    </xf>
    <xf numFmtId="0" fontId="135" fillId="14" borderId="50" xfId="0" applyFont="1" applyFill="1" applyBorder="1" applyAlignment="1">
      <alignment horizontal="center" vertical="center" wrapText="1"/>
    </xf>
    <xf numFmtId="0" fontId="135" fillId="14" borderId="75" xfId="0" applyFont="1" applyFill="1" applyBorder="1" applyAlignment="1">
      <alignment horizontal="center" vertical="center" wrapText="1"/>
    </xf>
    <xf numFmtId="0" fontId="135" fillId="14" borderId="49" xfId="0" applyFont="1" applyFill="1" applyBorder="1" applyAlignment="1">
      <alignment horizontal="center" vertical="center" wrapText="1"/>
    </xf>
    <xf numFmtId="0" fontId="85" fillId="14" borderId="50" xfId="0" applyFont="1" applyFill="1" applyBorder="1" applyAlignment="1">
      <alignment horizontal="center" vertical="center" wrapText="1"/>
    </xf>
    <xf numFmtId="0" fontId="85" fillId="14" borderId="49" xfId="0" applyFont="1" applyFill="1" applyBorder="1" applyAlignment="1">
      <alignment horizontal="center" vertical="center" wrapText="1"/>
    </xf>
    <xf numFmtId="0" fontId="98" fillId="14" borderId="50" xfId="0" applyFont="1" applyFill="1" applyBorder="1" applyAlignment="1">
      <alignment horizontal="center" vertical="center" textRotation="90" wrapText="1"/>
    </xf>
    <xf numFmtId="0" fontId="98" fillId="14" borderId="49" xfId="0" applyFont="1" applyFill="1" applyBorder="1" applyAlignment="1">
      <alignment horizontal="center" vertical="center" textRotation="90" wrapText="1"/>
    </xf>
    <xf numFmtId="0" fontId="1" fillId="0" borderId="13" xfId="0" applyFont="1" applyBorder="1" applyAlignment="1">
      <alignment horizontal="center" vertical="top" wrapText="1"/>
    </xf>
    <xf numFmtId="0" fontId="1" fillId="0" borderId="16" xfId="0" applyFont="1" applyBorder="1" applyAlignment="1">
      <alignment horizontal="center" vertical="top" wrapText="1"/>
    </xf>
    <xf numFmtId="0" fontId="1" fillId="0" borderId="28" xfId="0" applyFont="1" applyBorder="1" applyAlignment="1">
      <alignment horizontal="center" vertical="top" wrapText="1"/>
    </xf>
    <xf numFmtId="0" fontId="1" fillId="0" borderId="27" xfId="0" applyFont="1" applyBorder="1" applyAlignment="1">
      <alignment horizontal="center" vertical="top" wrapText="1"/>
    </xf>
    <xf numFmtId="0" fontId="1" fillId="0" borderId="14" xfId="0" applyFont="1" applyBorder="1" applyAlignment="1">
      <alignment horizontal="center" vertical="top" wrapText="1"/>
    </xf>
    <xf numFmtId="0" fontId="1" fillId="0" borderId="18" xfId="0" applyFont="1" applyBorder="1" applyAlignment="1">
      <alignment horizontal="center" vertical="top" wrapText="1"/>
    </xf>
    <xf numFmtId="0" fontId="132" fillId="7" borderId="13" xfId="0" applyFont="1" applyFill="1" applyBorder="1" applyAlignment="1">
      <alignment horizontal="center" vertical="center" wrapText="1"/>
    </xf>
    <xf numFmtId="0" fontId="132" fillId="7" borderId="15" xfId="0" applyFont="1" applyFill="1" applyBorder="1" applyAlignment="1">
      <alignment horizontal="center" vertical="center" wrapText="1"/>
    </xf>
    <xf numFmtId="0" fontId="132" fillId="7" borderId="16" xfId="0" applyFont="1" applyFill="1" applyBorder="1" applyAlignment="1">
      <alignment horizontal="center" vertical="center" wrapText="1"/>
    </xf>
    <xf numFmtId="0" fontId="132" fillId="7" borderId="28" xfId="0" applyFont="1" applyFill="1" applyBorder="1" applyAlignment="1">
      <alignment horizontal="center" vertical="center" wrapText="1"/>
    </xf>
    <xf numFmtId="0" fontId="132" fillId="7" borderId="0" xfId="0" applyFont="1" applyFill="1" applyBorder="1" applyAlignment="1">
      <alignment horizontal="center" vertical="center" wrapText="1"/>
    </xf>
    <xf numFmtId="0" fontId="132" fillId="7" borderId="27" xfId="0" applyFont="1" applyFill="1" applyBorder="1" applyAlignment="1">
      <alignment horizontal="center" vertical="center" wrapText="1"/>
    </xf>
    <xf numFmtId="0" fontId="132" fillId="7" borderId="14" xfId="0" applyFont="1" applyFill="1" applyBorder="1" applyAlignment="1">
      <alignment horizontal="center" vertical="center" wrapText="1"/>
    </xf>
    <xf numFmtId="0" fontId="132" fillId="7" borderId="17" xfId="0" applyFont="1" applyFill="1" applyBorder="1" applyAlignment="1">
      <alignment horizontal="center" vertical="center" wrapText="1"/>
    </xf>
    <xf numFmtId="0" fontId="132" fillId="7" borderId="18" xfId="0" applyFont="1" applyFill="1" applyBorder="1" applyAlignment="1">
      <alignment horizontal="center" vertical="center" wrapText="1"/>
    </xf>
    <xf numFmtId="0" fontId="2" fillId="14" borderId="3" xfId="0" applyFont="1" applyFill="1" applyBorder="1" applyAlignment="1">
      <alignment horizontal="center" vertical="center" wrapText="1"/>
    </xf>
    <xf numFmtId="0" fontId="2" fillId="14" borderId="2" xfId="0" applyFont="1" applyFill="1" applyBorder="1" applyAlignment="1">
      <alignment horizontal="center" vertical="center" wrapText="1"/>
    </xf>
    <xf numFmtId="0" fontId="2" fillId="14" borderId="52" xfId="0" applyFont="1" applyFill="1" applyBorder="1" applyAlignment="1">
      <alignment horizontal="center" vertical="center" textRotation="90"/>
    </xf>
    <xf numFmtId="0" fontId="2" fillId="14" borderId="50" xfId="0" applyFont="1" applyFill="1" applyBorder="1" applyAlignment="1">
      <alignment horizontal="center" vertical="center" textRotation="90"/>
    </xf>
    <xf numFmtId="0" fontId="6" fillId="14" borderId="3"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2" fillId="14" borderId="12"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3" xfId="0" applyFont="1" applyBorder="1" applyAlignment="1">
      <alignment horizontal="center" vertical="center" wrapText="1"/>
    </xf>
    <xf numFmtId="0" fontId="3" fillId="5" borderId="12" xfId="0" applyFont="1" applyFill="1" applyBorder="1" applyAlignment="1">
      <alignment horizontal="left" vertical="center" wrapText="1"/>
    </xf>
    <xf numFmtId="0" fontId="3" fillId="5" borderId="3" xfId="0" applyFont="1" applyFill="1" applyBorder="1" applyAlignment="1">
      <alignment horizontal="left" vertical="center" wrapText="1"/>
    </xf>
    <xf numFmtId="0" fontId="6" fillId="14" borderId="1" xfId="0" applyFont="1" applyFill="1" applyBorder="1" applyAlignment="1">
      <alignment horizontal="center" vertical="center" wrapText="1"/>
    </xf>
    <xf numFmtId="0" fontId="12" fillId="0" borderId="12" xfId="0" applyFont="1" applyBorder="1" applyAlignment="1">
      <alignment horizontal="left" vertical="center" wrapText="1"/>
    </xf>
    <xf numFmtId="0" fontId="12" fillId="0" borderId="3" xfId="0" applyFont="1" applyBorder="1" applyAlignment="1">
      <alignment horizontal="left" vertical="center" wrapText="1"/>
    </xf>
    <xf numFmtId="0" fontId="3" fillId="6" borderId="1" xfId="0" applyFont="1" applyFill="1" applyBorder="1" applyAlignment="1">
      <alignment horizontal="left" vertical="center" wrapText="1"/>
    </xf>
    <xf numFmtId="0" fontId="3" fillId="6" borderId="3" xfId="0" applyFont="1" applyFill="1" applyBorder="1" applyAlignment="1">
      <alignment horizontal="left" vertical="center" wrapText="1"/>
    </xf>
    <xf numFmtId="0" fontId="88" fillId="14" borderId="104" xfId="0" applyFont="1" applyFill="1" applyBorder="1" applyAlignment="1">
      <alignment horizontal="center" vertical="center"/>
    </xf>
    <xf numFmtId="0" fontId="88" fillId="14" borderId="71" xfId="0" applyFont="1" applyFill="1" applyBorder="1" applyAlignment="1">
      <alignment horizontal="center" vertical="center"/>
    </xf>
    <xf numFmtId="0" fontId="103" fillId="14" borderId="103" xfId="0" applyFont="1" applyFill="1" applyBorder="1" applyAlignment="1">
      <alignment horizontal="center" vertical="center" wrapText="1"/>
    </xf>
    <xf numFmtId="0" fontId="103" fillId="14" borderId="105" xfId="0" applyFont="1" applyFill="1" applyBorder="1" applyAlignment="1">
      <alignment horizontal="center" vertical="center" wrapText="1"/>
    </xf>
    <xf numFmtId="0" fontId="103" fillId="14" borderId="51" xfId="0" applyFont="1" applyFill="1" applyBorder="1" applyAlignment="1">
      <alignment horizontal="center" vertical="center" wrapText="1"/>
    </xf>
    <xf numFmtId="0" fontId="103" fillId="14" borderId="49"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3" xfId="0" applyFont="1" applyBorder="1" applyAlignment="1">
      <alignment horizontal="left" vertical="center" wrapText="1"/>
    </xf>
    <xf numFmtId="0" fontId="3" fillId="0" borderId="1" xfId="0" applyFont="1" applyBorder="1" applyAlignment="1">
      <alignment horizontal="left" vertical="center" wrapText="1" readingOrder="1"/>
    </xf>
    <xf numFmtId="0" fontId="3" fillId="0" borderId="3" xfId="0" applyFont="1" applyBorder="1" applyAlignment="1">
      <alignment horizontal="left" vertical="center" wrapText="1" readingOrder="1"/>
    </xf>
    <xf numFmtId="0" fontId="136" fillId="14" borderId="3" xfId="0" applyFont="1" applyFill="1" applyBorder="1" applyAlignment="1">
      <alignment horizontal="center" vertical="center" wrapText="1"/>
    </xf>
    <xf numFmtId="0" fontId="136" fillId="14" borderId="2" xfId="0" applyFont="1" applyFill="1" applyBorder="1" applyAlignment="1">
      <alignment horizontal="center" vertical="center" wrapText="1"/>
    </xf>
    <xf numFmtId="0" fontId="88" fillId="14" borderId="5" xfId="0" applyFont="1" applyFill="1" applyBorder="1" applyAlignment="1">
      <alignment horizontal="center"/>
    </xf>
    <xf numFmtId="0" fontId="88" fillId="14" borderId="29" xfId="0" applyFont="1" applyFill="1" applyBorder="1" applyAlignment="1">
      <alignment horizontal="center"/>
    </xf>
    <xf numFmtId="0" fontId="88" fillId="14" borderId="4" xfId="0" applyFont="1" applyFill="1" applyBorder="1" applyAlignment="1">
      <alignment horizontal="center"/>
    </xf>
    <xf numFmtId="0" fontId="6" fillId="14" borderId="12" xfId="0" applyFont="1" applyFill="1" applyBorder="1" applyAlignment="1">
      <alignment horizontal="center" vertical="center" wrapText="1"/>
    </xf>
    <xf numFmtId="0" fontId="2" fillId="14" borderId="50" xfId="0" applyFont="1" applyFill="1" applyBorder="1" applyAlignment="1">
      <alignment horizontal="center" vertical="center"/>
    </xf>
    <xf numFmtId="0" fontId="2" fillId="14" borderId="51" xfId="0" applyFont="1" applyFill="1" applyBorder="1" applyAlignment="1">
      <alignment horizontal="center" vertical="center"/>
    </xf>
    <xf numFmtId="0" fontId="136" fillId="14" borderId="12" xfId="0" applyFont="1" applyFill="1" applyBorder="1" applyAlignment="1">
      <alignment horizontal="center" vertical="center" wrapText="1"/>
    </xf>
    <xf numFmtId="0" fontId="88" fillId="14" borderId="2" xfId="0" applyFont="1" applyFill="1" applyBorder="1" applyAlignment="1">
      <alignment horizontal="center" vertical="center" wrapText="1"/>
    </xf>
    <xf numFmtId="0" fontId="136" fillId="14" borderId="3" xfId="0" applyFont="1" applyFill="1" applyBorder="1" applyAlignment="1">
      <alignment horizontal="center" vertical="center" textRotation="90" wrapText="1"/>
    </xf>
    <xf numFmtId="0" fontId="136" fillId="14" borderId="2" xfId="0" applyFont="1" applyFill="1" applyBorder="1" applyAlignment="1">
      <alignment horizontal="center" vertical="center" textRotation="90" wrapText="1"/>
    </xf>
    <xf numFmtId="0" fontId="3" fillId="0" borderId="1" xfId="0" applyFont="1" applyBorder="1" applyAlignment="1">
      <alignment horizontal="center" vertical="center" textRotation="90" wrapText="1"/>
    </xf>
    <xf numFmtId="0" fontId="3" fillId="0" borderId="3" xfId="0" applyFont="1" applyBorder="1" applyAlignment="1">
      <alignment horizontal="center" vertical="center" textRotation="90" wrapText="1"/>
    </xf>
    <xf numFmtId="0" fontId="2" fillId="14" borderId="19" xfId="0" applyFont="1" applyFill="1" applyBorder="1" applyAlignment="1">
      <alignment horizontal="center" vertical="center"/>
    </xf>
    <xf numFmtId="0" fontId="2" fillId="14" borderId="20" xfId="0" applyFont="1" applyFill="1" applyBorder="1" applyAlignment="1">
      <alignment horizontal="center" vertical="center"/>
    </xf>
    <xf numFmtId="0" fontId="2" fillId="14" borderId="92" xfId="0" applyFont="1" applyFill="1" applyBorder="1" applyAlignment="1">
      <alignment horizontal="center" vertical="center"/>
    </xf>
    <xf numFmtId="0" fontId="3" fillId="25" borderId="1" xfId="0" applyFont="1" applyFill="1" applyBorder="1" applyAlignment="1">
      <alignment horizontal="center" vertical="center" textRotation="90" wrapText="1"/>
    </xf>
    <xf numFmtId="0" fontId="3" fillId="25" borderId="3" xfId="0" applyFont="1" applyFill="1" applyBorder="1" applyAlignment="1">
      <alignment horizontal="center" vertical="center" textRotation="90" wrapText="1"/>
    </xf>
    <xf numFmtId="0" fontId="12" fillId="0" borderId="1" xfId="0" applyFont="1" applyBorder="1" applyAlignment="1">
      <alignment horizontal="center" vertical="center" textRotation="90" wrapText="1"/>
    </xf>
    <xf numFmtId="0" fontId="12" fillId="0" borderId="3" xfId="0" applyFont="1" applyBorder="1" applyAlignment="1">
      <alignment horizontal="center" vertical="center" textRotation="90" wrapText="1"/>
    </xf>
    <xf numFmtId="9" fontId="12" fillId="0" borderId="1"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0" fontId="87" fillId="8" borderId="0" xfId="0" applyFont="1" applyFill="1" applyBorder="1" applyAlignment="1">
      <alignment horizontal="center" vertical="center" wrapText="1"/>
    </xf>
    <xf numFmtId="0" fontId="3" fillId="6" borderId="12" xfId="0" applyFont="1" applyFill="1" applyBorder="1" applyAlignment="1">
      <alignment horizontal="left" vertical="center" wrapText="1"/>
    </xf>
    <xf numFmtId="0" fontId="77" fillId="6" borderId="12" xfId="0" applyFont="1" applyFill="1" applyBorder="1" applyAlignment="1">
      <alignment horizontal="left" vertical="center" wrapText="1"/>
    </xf>
    <xf numFmtId="0" fontId="77" fillId="6" borderId="3" xfId="0" applyFont="1" applyFill="1" applyBorder="1" applyAlignment="1">
      <alignment horizontal="left" vertical="center" wrapText="1"/>
    </xf>
    <xf numFmtId="0" fontId="12" fillId="6" borderId="12" xfId="0" applyFont="1" applyFill="1" applyBorder="1" applyAlignment="1">
      <alignment horizontal="left" vertical="center" wrapText="1"/>
    </xf>
    <xf numFmtId="0" fontId="12" fillId="6" borderId="3" xfId="0" applyFont="1" applyFill="1" applyBorder="1" applyAlignment="1">
      <alignment horizontal="left" vertical="center" wrapText="1"/>
    </xf>
    <xf numFmtId="0" fontId="12" fillId="0" borderId="12" xfId="0" applyFont="1" applyBorder="1" applyAlignment="1" applyProtection="1">
      <alignment horizontal="center" vertical="center" wrapText="1"/>
      <protection locked="0"/>
    </xf>
    <xf numFmtId="0" fontId="12" fillId="0" borderId="81" xfId="0" applyFont="1" applyBorder="1" applyAlignment="1" applyProtection="1">
      <alignment horizontal="center" vertical="center" wrapText="1"/>
      <protection locked="0"/>
    </xf>
    <xf numFmtId="0" fontId="3" fillId="6" borderId="1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0" borderId="85" xfId="0" applyFont="1" applyBorder="1" applyAlignment="1" applyProtection="1">
      <alignment horizontal="center" vertical="center" wrapText="1"/>
      <protection locked="0"/>
    </xf>
    <xf numFmtId="0" fontId="3" fillId="0" borderId="86" xfId="0" applyFont="1" applyBorder="1" applyAlignment="1" applyProtection="1">
      <alignment horizontal="center" vertical="center" wrapText="1"/>
      <protection locked="0"/>
    </xf>
    <xf numFmtId="0" fontId="5" fillId="0" borderId="87" xfId="0" applyFont="1" applyBorder="1" applyAlignment="1">
      <alignment horizontal="left" vertical="center" wrapText="1" readingOrder="1"/>
    </xf>
    <xf numFmtId="0" fontId="5" fillId="0" borderId="88" xfId="0" applyFont="1" applyBorder="1" applyAlignment="1">
      <alignment horizontal="left" vertical="center" wrapText="1" readingOrder="1"/>
    </xf>
    <xf numFmtId="0" fontId="3" fillId="10" borderId="1" xfId="0" applyFont="1" applyFill="1" applyBorder="1" applyAlignment="1">
      <alignment horizontal="left" vertical="center" wrapText="1"/>
    </xf>
    <xf numFmtId="0" fontId="3" fillId="10" borderId="3" xfId="0" applyFont="1" applyFill="1" applyBorder="1" applyAlignment="1">
      <alignment horizontal="left" vertical="center" wrapText="1"/>
    </xf>
    <xf numFmtId="0" fontId="3" fillId="10" borderId="1"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85" xfId="0" applyFont="1" applyFill="1" applyBorder="1" applyAlignment="1" applyProtection="1">
      <alignment horizontal="center" vertical="center" wrapText="1"/>
      <protection locked="0"/>
    </xf>
    <xf numFmtId="0" fontId="3" fillId="6" borderId="86" xfId="0" applyFont="1" applyFill="1" applyBorder="1" applyAlignment="1" applyProtection="1">
      <alignment horizontal="center" vertical="center" wrapText="1"/>
      <protection locked="0"/>
    </xf>
    <xf numFmtId="0" fontId="5" fillId="6" borderId="87" xfId="0" applyFont="1" applyFill="1" applyBorder="1" applyAlignment="1">
      <alignment horizontal="center" vertical="center" wrapText="1"/>
    </xf>
    <xf numFmtId="0" fontId="5" fillId="6" borderId="88" xfId="0" applyFont="1" applyFill="1" applyBorder="1" applyAlignment="1">
      <alignment horizontal="center" vertical="center" wrapText="1"/>
    </xf>
    <xf numFmtId="0" fontId="3" fillId="0" borderId="1" xfId="0" applyFont="1" applyBorder="1" applyAlignment="1">
      <alignment horizontal="center" vertical="center" wrapText="1"/>
    </xf>
    <xf numFmtId="0" fontId="168" fillId="14" borderId="102" xfId="0" applyFont="1" applyFill="1" applyBorder="1" applyAlignment="1">
      <alignment horizontal="center" vertical="center" textRotation="90" wrapText="1"/>
    </xf>
    <xf numFmtId="9" fontId="88" fillId="0" borderId="1" xfId="0" applyNumberFormat="1" applyFont="1" applyBorder="1" applyAlignment="1">
      <alignment horizontal="center" vertical="center"/>
    </xf>
    <xf numFmtId="9" fontId="88" fillId="0" borderId="3" xfId="0" applyNumberFormat="1" applyFont="1" applyBorder="1" applyAlignment="1">
      <alignment horizontal="center" vertical="center"/>
    </xf>
    <xf numFmtId="10" fontId="118" fillId="0" borderId="1" xfId="0" applyNumberFormat="1" applyFont="1" applyBorder="1" applyAlignment="1" applyProtection="1">
      <alignment horizontal="center" vertical="center" wrapText="1"/>
    </xf>
    <xf numFmtId="10" fontId="118" fillId="0" borderId="3" xfId="0" applyNumberFormat="1" applyFont="1" applyBorder="1" applyAlignment="1" applyProtection="1">
      <alignment horizontal="center" vertical="center" wrapText="1"/>
    </xf>
    <xf numFmtId="0" fontId="3" fillId="26" borderId="1" xfId="0" applyFont="1" applyFill="1" applyBorder="1" applyAlignment="1">
      <alignment horizontal="center" vertical="center" wrapText="1"/>
    </xf>
    <xf numFmtId="0" fontId="3" fillId="26" borderId="3" xfId="0" applyFont="1" applyFill="1" applyBorder="1" applyAlignment="1">
      <alignment horizontal="center" vertical="center" wrapText="1"/>
    </xf>
    <xf numFmtId="9" fontId="118" fillId="0" borderId="12" xfId="0" applyNumberFormat="1" applyFont="1" applyBorder="1" applyAlignment="1">
      <alignment horizontal="center" vertical="center" wrapText="1"/>
    </xf>
    <xf numFmtId="9" fontId="118" fillId="0" borderId="3" xfId="0" applyNumberFormat="1" applyFont="1" applyBorder="1" applyAlignment="1">
      <alignment horizontal="center" vertical="center" wrapText="1"/>
    </xf>
    <xf numFmtId="0" fontId="3" fillId="24" borderId="1" xfId="0" applyFont="1" applyFill="1" applyBorder="1" applyAlignment="1">
      <alignment horizontal="center" vertical="center" textRotation="90" wrapText="1"/>
    </xf>
    <xf numFmtId="0" fontId="3" fillId="24" borderId="3" xfId="0" applyFont="1" applyFill="1" applyBorder="1" applyAlignment="1">
      <alignment horizontal="center" vertical="center" textRotation="90" wrapText="1"/>
    </xf>
    <xf numFmtId="0" fontId="43" fillId="0" borderId="13" xfId="0" applyFont="1" applyBorder="1" applyAlignment="1">
      <alignment horizontal="center" vertical="center" wrapText="1"/>
    </xf>
    <xf numFmtId="0" fontId="43" fillId="0" borderId="15" xfId="0" applyFont="1" applyBorder="1" applyAlignment="1">
      <alignment horizontal="center" vertical="center"/>
    </xf>
    <xf numFmtId="0" fontId="43" fillId="0" borderId="16" xfId="0" applyFont="1" applyBorder="1" applyAlignment="1">
      <alignment horizontal="center" vertical="center"/>
    </xf>
    <xf numFmtId="0" fontId="43" fillId="0" borderId="28" xfId="0" applyFont="1" applyBorder="1" applyAlignment="1">
      <alignment horizontal="center" vertical="center"/>
    </xf>
    <xf numFmtId="0" fontId="43" fillId="0" borderId="0" xfId="0" applyFont="1" applyAlignment="1">
      <alignment horizontal="center" vertical="center"/>
    </xf>
    <xf numFmtId="0" fontId="43" fillId="0" borderId="27" xfId="0" applyFont="1" applyBorder="1" applyAlignment="1">
      <alignment horizontal="center" vertical="center"/>
    </xf>
    <xf numFmtId="0" fontId="43" fillId="0" borderId="14" xfId="0" applyFont="1" applyBorder="1" applyAlignment="1">
      <alignment horizontal="center" vertical="center"/>
    </xf>
    <xf numFmtId="0" fontId="43" fillId="0" borderId="17" xfId="0" applyFont="1" applyBorder="1" applyAlignment="1">
      <alignment horizontal="center" vertical="center"/>
    </xf>
    <xf numFmtId="0" fontId="43" fillId="0" borderId="18" xfId="0" applyFont="1" applyBorder="1" applyAlignment="1">
      <alignment horizontal="center" vertical="center"/>
    </xf>
    <xf numFmtId="0" fontId="43" fillId="0" borderId="15" xfId="0" applyFont="1" applyBorder="1" applyAlignment="1">
      <alignment horizontal="center" vertical="center" wrapText="1"/>
    </xf>
    <xf numFmtId="0" fontId="44" fillId="29" borderId="28" xfId="0" applyFont="1" applyFill="1" applyBorder="1" applyAlignment="1" applyProtection="1">
      <alignment horizontal="center" vertical="center" wrapText="1" readingOrder="1"/>
      <protection hidden="1"/>
    </xf>
    <xf numFmtId="0" fontId="44" fillId="29" borderId="0" xfId="0" applyFont="1" applyFill="1" applyAlignment="1" applyProtection="1">
      <alignment horizontal="center" vertical="center" wrapText="1" readingOrder="1"/>
      <protection hidden="1"/>
    </xf>
    <xf numFmtId="0" fontId="44" fillId="29" borderId="14" xfId="0" applyFont="1" applyFill="1" applyBorder="1" applyAlignment="1" applyProtection="1">
      <alignment horizontal="center" vertical="center" wrapText="1" readingOrder="1"/>
      <protection hidden="1"/>
    </xf>
    <xf numFmtId="0" fontId="44" fillId="29" borderId="17" xfId="0" applyFont="1" applyFill="1" applyBorder="1" applyAlignment="1" applyProtection="1">
      <alignment horizontal="center" vertical="center" wrapText="1" readingOrder="1"/>
      <protection hidden="1"/>
    </xf>
    <xf numFmtId="0" fontId="44" fillId="29" borderId="27" xfId="0" applyFont="1" applyFill="1" applyBorder="1" applyAlignment="1" applyProtection="1">
      <alignment horizontal="center" vertical="center" wrapText="1" readingOrder="1"/>
      <protection hidden="1"/>
    </xf>
    <xf numFmtId="0" fontId="44" fillId="29" borderId="18" xfId="0" applyFont="1" applyFill="1" applyBorder="1" applyAlignment="1" applyProtection="1">
      <alignment horizontal="center" vertical="center" wrapText="1" readingOrder="1"/>
      <protection hidden="1"/>
    </xf>
    <xf numFmtId="0" fontId="44" fillId="30" borderId="28" xfId="0" applyFont="1" applyFill="1" applyBorder="1" applyAlignment="1" applyProtection="1">
      <alignment horizontal="center" wrapText="1" readingOrder="1"/>
      <protection hidden="1"/>
    </xf>
    <xf numFmtId="0" fontId="44" fillId="30" borderId="0" xfId="0" applyFont="1" applyFill="1" applyAlignment="1" applyProtection="1">
      <alignment horizontal="center" wrapText="1" readingOrder="1"/>
      <protection hidden="1"/>
    </xf>
    <xf numFmtId="0" fontId="44" fillId="30" borderId="14" xfId="0" applyFont="1" applyFill="1" applyBorder="1" applyAlignment="1" applyProtection="1">
      <alignment horizontal="center" wrapText="1" readingOrder="1"/>
      <protection hidden="1"/>
    </xf>
    <xf numFmtId="0" fontId="44" fillId="30" borderId="17" xfId="0" applyFont="1" applyFill="1" applyBorder="1" applyAlignment="1" applyProtection="1">
      <alignment horizontal="center" wrapText="1" readingOrder="1"/>
      <protection hidden="1"/>
    </xf>
    <xf numFmtId="0" fontId="44" fillId="30" borderId="27" xfId="0" applyFont="1" applyFill="1" applyBorder="1" applyAlignment="1" applyProtection="1">
      <alignment horizontal="center" wrapText="1" readingOrder="1"/>
      <protection hidden="1"/>
    </xf>
    <xf numFmtId="0" fontId="44" fillId="30" borderId="18" xfId="0" applyFont="1" applyFill="1" applyBorder="1" applyAlignment="1" applyProtection="1">
      <alignment horizontal="center" wrapText="1" readingOrder="1"/>
      <protection hidden="1"/>
    </xf>
    <xf numFmtId="0" fontId="44" fillId="25" borderId="28" xfId="0" applyFont="1" applyFill="1" applyBorder="1" applyAlignment="1" applyProtection="1">
      <alignment horizontal="center" wrapText="1" readingOrder="1"/>
      <protection hidden="1"/>
    </xf>
    <xf numFmtId="0" fontId="44" fillId="25" borderId="0" xfId="0" applyFont="1" applyFill="1" applyAlignment="1" applyProtection="1">
      <alignment horizontal="center" wrapText="1" readingOrder="1"/>
      <protection hidden="1"/>
    </xf>
    <xf numFmtId="0" fontId="44" fillId="25" borderId="14" xfId="0" applyFont="1" applyFill="1" applyBorder="1" applyAlignment="1" applyProtection="1">
      <alignment horizontal="center" wrapText="1" readingOrder="1"/>
      <protection hidden="1"/>
    </xf>
    <xf numFmtId="0" fontId="44" fillId="25" borderId="17" xfId="0" applyFont="1" applyFill="1" applyBorder="1" applyAlignment="1" applyProtection="1">
      <alignment horizontal="center" wrapText="1" readingOrder="1"/>
      <protection hidden="1"/>
    </xf>
    <xf numFmtId="0" fontId="44" fillId="25" borderId="27" xfId="0" applyFont="1" applyFill="1" applyBorder="1" applyAlignment="1" applyProtection="1">
      <alignment horizontal="center" wrapText="1" readingOrder="1"/>
      <protection hidden="1"/>
    </xf>
    <xf numFmtId="0" fontId="44" fillId="25" borderId="18" xfId="0" applyFont="1" applyFill="1" applyBorder="1" applyAlignment="1" applyProtection="1">
      <alignment horizontal="center" wrapText="1" readingOrder="1"/>
      <protection hidden="1"/>
    </xf>
    <xf numFmtId="0" fontId="44" fillId="24" borderId="28" xfId="0" applyFont="1" applyFill="1" applyBorder="1" applyAlignment="1" applyProtection="1">
      <alignment horizontal="center" wrapText="1" readingOrder="1"/>
      <protection hidden="1"/>
    </xf>
    <xf numFmtId="0" fontId="44" fillId="24" borderId="0" xfId="0" applyFont="1" applyFill="1" applyAlignment="1" applyProtection="1">
      <alignment horizontal="center" wrapText="1" readingOrder="1"/>
      <protection hidden="1"/>
    </xf>
    <xf numFmtId="0" fontId="44" fillId="24" borderId="14" xfId="0" applyFont="1" applyFill="1" applyBorder="1" applyAlignment="1" applyProtection="1">
      <alignment horizontal="center" wrapText="1" readingOrder="1"/>
      <protection hidden="1"/>
    </xf>
    <xf numFmtId="0" fontId="44" fillId="24" borderId="17" xfId="0" applyFont="1" applyFill="1" applyBorder="1" applyAlignment="1" applyProtection="1">
      <alignment horizontal="center" wrapText="1" readingOrder="1"/>
      <protection hidden="1"/>
    </xf>
    <xf numFmtId="0" fontId="44" fillId="24" borderId="27" xfId="0" applyFont="1" applyFill="1" applyBorder="1" applyAlignment="1" applyProtection="1">
      <alignment horizontal="center" wrapText="1" readingOrder="1"/>
      <protection hidden="1"/>
    </xf>
    <xf numFmtId="0" fontId="44" fillId="24" borderId="18" xfId="0" applyFont="1" applyFill="1" applyBorder="1" applyAlignment="1" applyProtection="1">
      <alignment horizontal="center" wrapText="1" readingOrder="1"/>
      <protection hidden="1"/>
    </xf>
    <xf numFmtId="0" fontId="44" fillId="30" borderId="15" xfId="0" applyFont="1" applyFill="1" applyBorder="1" applyAlignment="1" applyProtection="1">
      <alignment horizontal="center" wrapText="1" readingOrder="1"/>
      <protection hidden="1"/>
    </xf>
    <xf numFmtId="0" fontId="44" fillId="30" borderId="16" xfId="0" applyFont="1" applyFill="1" applyBorder="1" applyAlignment="1" applyProtection="1">
      <alignment horizontal="center" wrapText="1" readingOrder="1"/>
      <protection hidden="1"/>
    </xf>
    <xf numFmtId="0" fontId="44" fillId="24" borderId="13" xfId="0" applyFont="1" applyFill="1" applyBorder="1" applyAlignment="1" applyProtection="1">
      <alignment horizontal="center" wrapText="1" readingOrder="1"/>
      <protection hidden="1"/>
    </xf>
    <xf numFmtId="0" fontId="44" fillId="24" borderId="15" xfId="0" applyFont="1" applyFill="1" applyBorder="1" applyAlignment="1" applyProtection="1">
      <alignment horizontal="center" wrapText="1" readingOrder="1"/>
      <protection hidden="1"/>
    </xf>
    <xf numFmtId="0" fontId="44" fillId="24" borderId="16" xfId="0" applyFont="1" applyFill="1" applyBorder="1" applyAlignment="1" applyProtection="1">
      <alignment horizontal="center" wrapText="1" readingOrder="1"/>
      <protection hidden="1"/>
    </xf>
    <xf numFmtId="0" fontId="44" fillId="29" borderId="13" xfId="0" applyFont="1" applyFill="1" applyBorder="1" applyAlignment="1" applyProtection="1">
      <alignment horizontal="center" vertical="center" wrapText="1" readingOrder="1"/>
      <protection hidden="1"/>
    </xf>
    <xf numFmtId="0" fontId="44" fillId="29" borderId="15" xfId="0" applyFont="1" applyFill="1" applyBorder="1" applyAlignment="1" applyProtection="1">
      <alignment horizontal="center" vertical="center" wrapText="1" readingOrder="1"/>
      <protection hidden="1"/>
    </xf>
    <xf numFmtId="0" fontId="44" fillId="29" borderId="16" xfId="0" applyFont="1" applyFill="1" applyBorder="1" applyAlignment="1" applyProtection="1">
      <alignment horizontal="center" vertical="center" wrapText="1" readingOrder="1"/>
      <protection hidden="1"/>
    </xf>
    <xf numFmtId="0" fontId="44" fillId="25" borderId="13" xfId="0" applyFont="1" applyFill="1" applyBorder="1" applyAlignment="1" applyProtection="1">
      <alignment horizontal="center" wrapText="1" readingOrder="1"/>
      <protection hidden="1"/>
    </xf>
    <xf numFmtId="0" fontId="44" fillId="25" borderId="15" xfId="0" applyFont="1" applyFill="1" applyBorder="1" applyAlignment="1" applyProtection="1">
      <alignment horizontal="center" wrapText="1" readingOrder="1"/>
      <protection hidden="1"/>
    </xf>
    <xf numFmtId="0" fontId="44" fillId="25" borderId="16" xfId="0" applyFont="1" applyFill="1" applyBorder="1" applyAlignment="1" applyProtection="1">
      <alignment horizontal="center" wrapText="1" readingOrder="1"/>
      <protection hidden="1"/>
    </xf>
    <xf numFmtId="0" fontId="44" fillId="30" borderId="13" xfId="0" applyFont="1" applyFill="1" applyBorder="1" applyAlignment="1" applyProtection="1">
      <alignment horizontal="center" wrapText="1" readingOrder="1"/>
      <protection hidden="1"/>
    </xf>
    <xf numFmtId="0" fontId="45" fillId="25" borderId="59" xfId="0" applyFont="1" applyFill="1" applyBorder="1" applyAlignment="1">
      <alignment horizontal="center" vertical="center" wrapText="1" readingOrder="1"/>
    </xf>
    <xf numFmtId="0" fontId="45" fillId="25" borderId="60" xfId="0" applyFont="1" applyFill="1" applyBorder="1" applyAlignment="1">
      <alignment horizontal="center" vertical="center" wrapText="1" readingOrder="1"/>
    </xf>
    <xf numFmtId="0" fontId="45" fillId="25" borderId="61" xfId="0" applyFont="1" applyFill="1" applyBorder="1" applyAlignment="1">
      <alignment horizontal="center" vertical="center" wrapText="1" readingOrder="1"/>
    </xf>
    <xf numFmtId="0" fontId="45" fillId="25" borderId="62" xfId="0" applyFont="1" applyFill="1" applyBorder="1" applyAlignment="1">
      <alignment horizontal="center" vertical="center" wrapText="1" readingOrder="1"/>
    </xf>
    <xf numFmtId="0" fontId="45" fillId="25" borderId="0" xfId="0" applyFont="1" applyFill="1" applyAlignment="1">
      <alignment horizontal="center" vertical="center" wrapText="1" readingOrder="1"/>
    </xf>
    <xf numFmtId="0" fontId="45" fillId="25" borderId="63" xfId="0" applyFont="1" applyFill="1" applyBorder="1" applyAlignment="1">
      <alignment horizontal="center" vertical="center" wrapText="1" readingOrder="1"/>
    </xf>
    <xf numFmtId="0" fontId="45" fillId="25" borderId="64" xfId="0" applyFont="1" applyFill="1" applyBorder="1" applyAlignment="1">
      <alignment horizontal="center" vertical="center" wrapText="1" readingOrder="1"/>
    </xf>
    <xf numFmtId="0" fontId="45" fillId="25" borderId="65" xfId="0" applyFont="1" applyFill="1" applyBorder="1" applyAlignment="1">
      <alignment horizontal="center" vertical="center" wrapText="1" readingOrder="1"/>
    </xf>
    <xf numFmtId="0" fontId="45" fillId="25" borderId="66" xfId="0" applyFont="1" applyFill="1" applyBorder="1" applyAlignment="1">
      <alignment horizontal="center" vertical="center" wrapText="1" readingOrder="1"/>
    </xf>
    <xf numFmtId="0" fontId="45" fillId="24" borderId="59" xfId="0" applyFont="1" applyFill="1" applyBorder="1" applyAlignment="1">
      <alignment horizontal="center" vertical="center" wrapText="1" readingOrder="1"/>
    </xf>
    <xf numFmtId="0" fontId="45" fillId="24" borderId="60" xfId="0" applyFont="1" applyFill="1" applyBorder="1" applyAlignment="1">
      <alignment horizontal="center" vertical="center" wrapText="1" readingOrder="1"/>
    </xf>
    <xf numFmtId="0" fontId="45" fillId="24" borderId="61" xfId="0" applyFont="1" applyFill="1" applyBorder="1" applyAlignment="1">
      <alignment horizontal="center" vertical="center" wrapText="1" readingOrder="1"/>
    </xf>
    <xf numFmtId="0" fontId="45" fillId="24" borderId="62" xfId="0" applyFont="1" applyFill="1" applyBorder="1" applyAlignment="1">
      <alignment horizontal="center" vertical="center" wrapText="1" readingOrder="1"/>
    </xf>
    <xf numFmtId="0" fontId="45" fillId="24" borderId="0" xfId="0" applyFont="1" applyFill="1" applyAlignment="1">
      <alignment horizontal="center" vertical="center" wrapText="1" readingOrder="1"/>
    </xf>
    <xf numFmtId="0" fontId="45" fillId="24" borderId="63" xfId="0" applyFont="1" applyFill="1" applyBorder="1" applyAlignment="1">
      <alignment horizontal="center" vertical="center" wrapText="1" readingOrder="1"/>
    </xf>
    <xf numFmtId="0" fontId="45" fillId="24" borderId="64" xfId="0" applyFont="1" applyFill="1" applyBorder="1" applyAlignment="1">
      <alignment horizontal="center" vertical="center" wrapText="1" readingOrder="1"/>
    </xf>
    <xf numFmtId="0" fontId="45" fillId="24" borderId="65" xfId="0" applyFont="1" applyFill="1" applyBorder="1" applyAlignment="1">
      <alignment horizontal="center" vertical="center" wrapText="1" readingOrder="1"/>
    </xf>
    <xf numFmtId="0" fontId="45" fillId="24" borderId="66" xfId="0" applyFont="1" applyFill="1" applyBorder="1" applyAlignment="1">
      <alignment horizontal="center" vertical="center" wrapText="1" readingOrder="1"/>
    </xf>
    <xf numFmtId="0" fontId="45" fillId="29" borderId="59" xfId="0" applyFont="1" applyFill="1" applyBorder="1" applyAlignment="1">
      <alignment horizontal="center" vertical="center" wrapText="1" readingOrder="1"/>
    </xf>
    <xf numFmtId="0" fontId="45" fillId="29" borderId="60" xfId="0" applyFont="1" applyFill="1" applyBorder="1" applyAlignment="1">
      <alignment horizontal="center" vertical="center" wrapText="1" readingOrder="1"/>
    </xf>
    <xf numFmtId="0" fontId="45" fillId="29" borderId="61" xfId="0" applyFont="1" applyFill="1" applyBorder="1" applyAlignment="1">
      <alignment horizontal="center" vertical="center" wrapText="1" readingOrder="1"/>
    </xf>
    <xf numFmtId="0" fontId="45" fillId="29" borderId="62" xfId="0" applyFont="1" applyFill="1" applyBorder="1" applyAlignment="1">
      <alignment horizontal="center" vertical="center" wrapText="1" readingOrder="1"/>
    </xf>
    <xf numFmtId="0" fontId="45" fillId="29" borderId="0" xfId="0" applyFont="1" applyFill="1" applyAlignment="1">
      <alignment horizontal="center" vertical="center" wrapText="1" readingOrder="1"/>
    </xf>
    <xf numFmtId="0" fontId="45" fillId="29" borderId="63" xfId="0" applyFont="1" applyFill="1" applyBorder="1" applyAlignment="1">
      <alignment horizontal="center" vertical="center" wrapText="1" readingOrder="1"/>
    </xf>
    <xf numFmtId="0" fontId="45" fillId="29" borderId="64" xfId="0" applyFont="1" applyFill="1" applyBorder="1" applyAlignment="1">
      <alignment horizontal="center" vertical="center" wrapText="1" readingOrder="1"/>
    </xf>
    <xf numFmtId="0" fontId="45" fillId="29" borderId="65" xfId="0" applyFont="1" applyFill="1" applyBorder="1" applyAlignment="1">
      <alignment horizontal="center" vertical="center" wrapText="1" readingOrder="1"/>
    </xf>
    <xf numFmtId="0" fontId="45" fillId="29" borderId="66" xfId="0" applyFont="1" applyFill="1" applyBorder="1" applyAlignment="1">
      <alignment horizontal="center" vertical="center" wrapText="1" readingOrder="1"/>
    </xf>
    <xf numFmtId="0" fontId="45" fillId="30" borderId="59" xfId="0" applyFont="1" applyFill="1" applyBorder="1" applyAlignment="1">
      <alignment horizontal="center" vertical="center" wrapText="1" readingOrder="1"/>
    </xf>
    <xf numFmtId="0" fontId="45" fillId="30" borderId="60" xfId="0" applyFont="1" applyFill="1" applyBorder="1" applyAlignment="1">
      <alignment horizontal="center" vertical="center" wrapText="1" readingOrder="1"/>
    </xf>
    <xf numFmtId="0" fontId="45" fillId="30" borderId="61" xfId="0" applyFont="1" applyFill="1" applyBorder="1" applyAlignment="1">
      <alignment horizontal="center" vertical="center" wrapText="1" readingOrder="1"/>
    </xf>
    <xf numFmtId="0" fontId="45" fillId="30" borderId="62" xfId="0" applyFont="1" applyFill="1" applyBorder="1" applyAlignment="1">
      <alignment horizontal="center" vertical="center" wrapText="1" readingOrder="1"/>
    </xf>
    <xf numFmtId="0" fontId="45" fillId="30" borderId="0" xfId="0" applyFont="1" applyFill="1" applyAlignment="1">
      <alignment horizontal="center" vertical="center" wrapText="1" readingOrder="1"/>
    </xf>
    <xf numFmtId="0" fontId="45" fillId="30" borderId="63" xfId="0" applyFont="1" applyFill="1" applyBorder="1" applyAlignment="1">
      <alignment horizontal="center" vertical="center" wrapText="1" readingOrder="1"/>
    </xf>
    <xf numFmtId="0" fontId="45" fillId="30" borderId="64" xfId="0" applyFont="1" applyFill="1" applyBorder="1" applyAlignment="1">
      <alignment horizontal="center" vertical="center" wrapText="1" readingOrder="1"/>
    </xf>
    <xf numFmtId="0" fontId="45" fillId="30" borderId="65" xfId="0" applyFont="1" applyFill="1" applyBorder="1" applyAlignment="1">
      <alignment horizontal="center" vertical="center" wrapText="1" readingOrder="1"/>
    </xf>
    <xf numFmtId="0" fontId="45" fillId="30" borderId="66" xfId="0" applyFont="1" applyFill="1" applyBorder="1" applyAlignment="1">
      <alignment horizontal="center" vertical="center" wrapText="1" readingOrder="1"/>
    </xf>
    <xf numFmtId="0" fontId="41" fillId="24" borderId="0" xfId="0" applyFont="1" applyFill="1" applyAlignment="1">
      <alignment horizontal="center" vertical="center" wrapText="1"/>
    </xf>
    <xf numFmtId="0" fontId="42" fillId="2" borderId="0" xfId="0" applyFont="1" applyFill="1" applyAlignment="1">
      <alignment horizontal="center" vertical="center" wrapText="1" readingOrder="1"/>
    </xf>
    <xf numFmtId="0" fontId="42" fillId="2" borderId="0" xfId="0" applyFont="1" applyFill="1" applyAlignment="1">
      <alignment horizontal="center" vertical="center" textRotation="90" wrapText="1" readingOrder="1"/>
    </xf>
    <xf numFmtId="0" fontId="42" fillId="2" borderId="27" xfId="0" applyFont="1" applyFill="1" applyBorder="1" applyAlignment="1">
      <alignment horizontal="center" vertical="center" textRotation="90" wrapText="1" readingOrder="1"/>
    </xf>
    <xf numFmtId="0" fontId="47" fillId="0" borderId="13" xfId="0" applyFont="1" applyBorder="1" applyAlignment="1">
      <alignment horizontal="center" vertical="center" wrapText="1"/>
    </xf>
    <xf numFmtId="0" fontId="47" fillId="0" borderId="15" xfId="0" applyFont="1" applyBorder="1" applyAlignment="1">
      <alignment horizontal="center" vertical="center"/>
    </xf>
    <xf numFmtId="0" fontId="47" fillId="0" borderId="16" xfId="0" applyFont="1" applyBorder="1" applyAlignment="1">
      <alignment horizontal="center" vertical="center"/>
    </xf>
    <xf numFmtId="0" fontId="47" fillId="0" borderId="28" xfId="0" applyFont="1" applyBorder="1" applyAlignment="1">
      <alignment horizontal="center" vertical="center"/>
    </xf>
    <xf numFmtId="0" fontId="47" fillId="0" borderId="0" xfId="0" applyFont="1" applyAlignment="1">
      <alignment horizontal="center" vertical="center"/>
    </xf>
    <xf numFmtId="0" fontId="47" fillId="0" borderId="27" xfId="0" applyFont="1" applyBorder="1" applyAlignment="1">
      <alignment horizontal="center" vertical="center"/>
    </xf>
    <xf numFmtId="0" fontId="47" fillId="0" borderId="14" xfId="0" applyFont="1" applyBorder="1" applyAlignment="1">
      <alignment horizontal="center" vertical="center"/>
    </xf>
    <xf numFmtId="0" fontId="47" fillId="0" borderId="17" xfId="0" applyFont="1" applyBorder="1" applyAlignment="1">
      <alignment horizontal="center" vertical="center"/>
    </xf>
    <xf numFmtId="0" fontId="47" fillId="0" borderId="18" xfId="0" applyFont="1" applyBorder="1" applyAlignment="1">
      <alignment horizontal="center" vertical="center"/>
    </xf>
    <xf numFmtId="0" fontId="47" fillId="0" borderId="15" xfId="0" applyFont="1" applyBorder="1" applyAlignment="1">
      <alignment horizontal="center" vertical="center" wrapText="1"/>
    </xf>
    <xf numFmtId="0" fontId="67" fillId="24" borderId="0" xfId="0" applyFont="1" applyFill="1" applyAlignment="1">
      <alignment horizontal="center" vertical="center" wrapText="1"/>
    </xf>
    <xf numFmtId="0" fontId="51" fillId="24" borderId="0" xfId="0" applyFont="1" applyFill="1" applyAlignment="1">
      <alignment horizontal="center" vertical="center" wrapText="1"/>
    </xf>
    <xf numFmtId="0" fontId="49" fillId="30" borderId="59" xfId="0" applyFont="1" applyFill="1" applyBorder="1" applyAlignment="1">
      <alignment horizontal="center" vertical="center" wrapText="1" readingOrder="1"/>
    </xf>
    <xf numFmtId="0" fontId="49" fillId="30" borderId="60" xfId="0" applyFont="1" applyFill="1" applyBorder="1" applyAlignment="1">
      <alignment horizontal="center" vertical="center" wrapText="1" readingOrder="1"/>
    </xf>
    <xf numFmtId="0" fontId="49" fillId="30" borderId="61" xfId="0" applyFont="1" applyFill="1" applyBorder="1" applyAlignment="1">
      <alignment horizontal="center" vertical="center" wrapText="1" readingOrder="1"/>
    </xf>
    <xf numFmtId="0" fontId="49" fillId="30" borderId="62" xfId="0" applyFont="1" applyFill="1" applyBorder="1" applyAlignment="1">
      <alignment horizontal="center" vertical="center" wrapText="1" readingOrder="1"/>
    </xf>
    <xf numFmtId="0" fontId="49" fillId="30" borderId="0" xfId="0" applyFont="1" applyFill="1" applyAlignment="1">
      <alignment horizontal="center" vertical="center" wrapText="1" readingOrder="1"/>
    </xf>
    <xf numFmtId="0" fontId="49" fillId="30" borderId="63" xfId="0" applyFont="1" applyFill="1" applyBorder="1" applyAlignment="1">
      <alignment horizontal="center" vertical="center" wrapText="1" readingOrder="1"/>
    </xf>
    <xf numFmtId="0" fontId="49" fillId="30" borderId="64" xfId="0" applyFont="1" applyFill="1" applyBorder="1" applyAlignment="1">
      <alignment horizontal="center" vertical="center" wrapText="1" readingOrder="1"/>
    </xf>
    <xf numFmtId="0" fontId="49" fillId="30" borderId="65" xfId="0" applyFont="1" applyFill="1" applyBorder="1" applyAlignment="1">
      <alignment horizontal="center" vertical="center" wrapText="1" readingOrder="1"/>
    </xf>
    <xf numFmtId="0" fontId="49" fillId="30" borderId="66" xfId="0" applyFont="1" applyFill="1" applyBorder="1" applyAlignment="1">
      <alignment horizontal="center" vertical="center" wrapText="1" readingOrder="1"/>
    </xf>
    <xf numFmtId="0" fontId="47" fillId="0" borderId="28" xfId="0" applyFont="1" applyBorder="1" applyAlignment="1">
      <alignment horizontal="center" vertical="center" wrapText="1"/>
    </xf>
    <xf numFmtId="0" fontId="49" fillId="29" borderId="59" xfId="0" applyFont="1" applyFill="1" applyBorder="1" applyAlignment="1">
      <alignment horizontal="center" vertical="center" wrapText="1" readingOrder="1"/>
    </xf>
    <xf numFmtId="0" fontId="49" fillId="29" borderId="60" xfId="0" applyFont="1" applyFill="1" applyBorder="1" applyAlignment="1">
      <alignment horizontal="center" vertical="center" wrapText="1" readingOrder="1"/>
    </xf>
    <xf numFmtId="0" fontId="49" fillId="29" borderId="61" xfId="0" applyFont="1" applyFill="1" applyBorder="1" applyAlignment="1">
      <alignment horizontal="center" vertical="center" wrapText="1" readingOrder="1"/>
    </xf>
    <xf numFmtId="0" fontId="49" fillId="29" borderId="62" xfId="0" applyFont="1" applyFill="1" applyBorder="1" applyAlignment="1">
      <alignment horizontal="center" vertical="center" wrapText="1" readingOrder="1"/>
    </xf>
    <xf numFmtId="0" fontId="49" fillId="29" borderId="0" xfId="0" applyFont="1" applyFill="1" applyAlignment="1">
      <alignment horizontal="center" vertical="center" wrapText="1" readingOrder="1"/>
    </xf>
    <xf numFmtId="0" fontId="49" fillId="29" borderId="63" xfId="0" applyFont="1" applyFill="1" applyBorder="1" applyAlignment="1">
      <alignment horizontal="center" vertical="center" wrapText="1" readingOrder="1"/>
    </xf>
    <xf numFmtId="0" fontId="49" fillId="29" borderId="64" xfId="0" applyFont="1" applyFill="1" applyBorder="1" applyAlignment="1">
      <alignment horizontal="center" vertical="center" wrapText="1" readingOrder="1"/>
    </xf>
    <xf numFmtId="0" fontId="49" fillId="29" borderId="65" xfId="0" applyFont="1" applyFill="1" applyBorder="1" applyAlignment="1">
      <alignment horizontal="center" vertical="center" wrapText="1" readingOrder="1"/>
    </xf>
    <xf numFmtId="0" fontId="49" fillId="29" borderId="66" xfId="0" applyFont="1" applyFill="1" applyBorder="1" applyAlignment="1">
      <alignment horizontal="center" vertical="center" wrapText="1" readingOrder="1"/>
    </xf>
    <xf numFmtId="0" fontId="49" fillId="24" borderId="59" xfId="0" applyFont="1" applyFill="1" applyBorder="1" applyAlignment="1">
      <alignment horizontal="center" vertical="center" wrapText="1" readingOrder="1"/>
    </xf>
    <xf numFmtId="0" fontId="49" fillId="24" borderId="60" xfId="0" applyFont="1" applyFill="1" applyBorder="1" applyAlignment="1">
      <alignment horizontal="center" vertical="center" wrapText="1" readingOrder="1"/>
    </xf>
    <xf numFmtId="0" fontId="49" fillId="24" borderId="61" xfId="0" applyFont="1" applyFill="1" applyBorder="1" applyAlignment="1">
      <alignment horizontal="center" vertical="center" wrapText="1" readingOrder="1"/>
    </xf>
    <xf numFmtId="0" fontId="49" fillId="24" borderId="62" xfId="0" applyFont="1" applyFill="1" applyBorder="1" applyAlignment="1">
      <alignment horizontal="center" vertical="center" wrapText="1" readingOrder="1"/>
    </xf>
    <xf numFmtId="0" fontId="49" fillId="24" borderId="0" xfId="0" applyFont="1" applyFill="1" applyAlignment="1">
      <alignment horizontal="center" vertical="center" wrapText="1" readingOrder="1"/>
    </xf>
    <xf numFmtId="0" fontId="49" fillId="24" borderId="63" xfId="0" applyFont="1" applyFill="1" applyBorder="1" applyAlignment="1">
      <alignment horizontal="center" vertical="center" wrapText="1" readingOrder="1"/>
    </xf>
    <xf numFmtId="0" fontId="49" fillId="24" borderId="64" xfId="0" applyFont="1" applyFill="1" applyBorder="1" applyAlignment="1">
      <alignment horizontal="center" vertical="center" wrapText="1" readingOrder="1"/>
    </xf>
    <xf numFmtId="0" fontId="49" fillId="24" borderId="65" xfId="0" applyFont="1" applyFill="1" applyBorder="1" applyAlignment="1">
      <alignment horizontal="center" vertical="center" wrapText="1" readingOrder="1"/>
    </xf>
    <xf numFmtId="0" fontId="49" fillId="24" borderId="66" xfId="0" applyFont="1" applyFill="1" applyBorder="1" applyAlignment="1">
      <alignment horizontal="center" vertical="center" wrapText="1" readingOrder="1"/>
    </xf>
    <xf numFmtId="0" fontId="49" fillId="25" borderId="59" xfId="0" applyFont="1" applyFill="1" applyBorder="1" applyAlignment="1">
      <alignment horizontal="center" vertical="center" wrapText="1" readingOrder="1"/>
    </xf>
    <xf numFmtId="0" fontId="49" fillId="25" borderId="60" xfId="0" applyFont="1" applyFill="1" applyBorder="1" applyAlignment="1">
      <alignment horizontal="center" vertical="center" wrapText="1" readingOrder="1"/>
    </xf>
    <xf numFmtId="0" fontId="49" fillId="25" borderId="61" xfId="0" applyFont="1" applyFill="1" applyBorder="1" applyAlignment="1">
      <alignment horizontal="center" vertical="center" wrapText="1" readingOrder="1"/>
    </xf>
    <xf numFmtId="0" fontId="49" fillId="25" borderId="62" xfId="0" applyFont="1" applyFill="1" applyBorder="1" applyAlignment="1">
      <alignment horizontal="center" vertical="center" wrapText="1" readingOrder="1"/>
    </xf>
    <xf numFmtId="0" fontId="49" fillId="25" borderId="0" xfId="0" applyFont="1" applyFill="1" applyAlignment="1">
      <alignment horizontal="center" vertical="center" wrapText="1" readingOrder="1"/>
    </xf>
    <xf numFmtId="0" fontId="49" fillId="25" borderId="63" xfId="0" applyFont="1" applyFill="1" applyBorder="1" applyAlignment="1">
      <alignment horizontal="center" vertical="center" wrapText="1" readingOrder="1"/>
    </xf>
    <xf numFmtId="0" fontId="49" fillId="25" borderId="64" xfId="0" applyFont="1" applyFill="1" applyBorder="1" applyAlignment="1">
      <alignment horizontal="center" vertical="center" wrapText="1" readingOrder="1"/>
    </xf>
    <xf numFmtId="0" fontId="49" fillId="25" borderId="65" xfId="0" applyFont="1" applyFill="1" applyBorder="1" applyAlignment="1">
      <alignment horizontal="center" vertical="center" wrapText="1" readingOrder="1"/>
    </xf>
    <xf numFmtId="0" fontId="49" fillId="25" borderId="66" xfId="0" applyFont="1" applyFill="1" applyBorder="1" applyAlignment="1">
      <alignment horizontal="center" vertical="center" wrapText="1" readingOrder="1"/>
    </xf>
    <xf numFmtId="0" fontId="51" fillId="0" borderId="0" xfId="0" applyFont="1" applyAlignment="1">
      <alignment horizontal="center" vertical="center"/>
    </xf>
    <xf numFmtId="0" fontId="10" fillId="23" borderId="5" xfId="0" applyFont="1" applyFill="1" applyBorder="1" applyAlignment="1">
      <alignment horizontal="left" vertical="center" wrapText="1"/>
    </xf>
    <xf numFmtId="0" fontId="10" fillId="23" borderId="29" xfId="0" applyFont="1" applyFill="1" applyBorder="1" applyAlignment="1">
      <alignment horizontal="left" vertical="center" wrapText="1"/>
    </xf>
    <xf numFmtId="0" fontId="10" fillId="23" borderId="4" xfId="0" applyFont="1" applyFill="1" applyBorder="1" applyAlignment="1">
      <alignment horizontal="left" vertical="center" wrapText="1"/>
    </xf>
    <xf numFmtId="0" fontId="10" fillId="14" borderId="5" xfId="0" applyFont="1" applyFill="1" applyBorder="1" applyAlignment="1">
      <alignment horizontal="left" vertical="center" wrapText="1"/>
    </xf>
    <xf numFmtId="0" fontId="10" fillId="14" borderId="29" xfId="0" applyFont="1" applyFill="1" applyBorder="1" applyAlignment="1">
      <alignment horizontal="left" vertical="center" wrapText="1"/>
    </xf>
    <xf numFmtId="0" fontId="10" fillId="14" borderId="4" xfId="0" applyFont="1" applyFill="1" applyBorder="1" applyAlignment="1">
      <alignment horizontal="left" vertical="center" wrapText="1"/>
    </xf>
    <xf numFmtId="0" fontId="5" fillId="6" borderId="5"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3" fillId="6" borderId="5" xfId="0" applyFont="1" applyFill="1" applyBorder="1" applyAlignment="1">
      <alignment horizontal="left" vertical="center" wrapText="1"/>
    </xf>
    <xf numFmtId="0" fontId="3" fillId="6" borderId="29" xfId="0" applyFont="1" applyFill="1" applyBorder="1" applyAlignment="1">
      <alignment horizontal="left" vertical="center" wrapText="1"/>
    </xf>
    <xf numFmtId="0" fontId="3" fillId="6" borderId="4" xfId="0" applyFont="1" applyFill="1" applyBorder="1" applyAlignment="1">
      <alignment horizontal="left" vertical="center" wrapText="1"/>
    </xf>
    <xf numFmtId="0" fontId="57" fillId="0" borderId="0" xfId="0" applyFont="1" applyAlignment="1">
      <alignment horizontal="center" vertical="center"/>
    </xf>
    <xf numFmtId="0" fontId="75" fillId="24" borderId="2" xfId="0" applyFont="1" applyFill="1" applyBorder="1" applyAlignment="1">
      <alignment horizontal="left" vertical="center" wrapText="1"/>
    </xf>
    <xf numFmtId="0" fontId="13" fillId="6" borderId="2" xfId="0" applyFont="1" applyFill="1" applyBorder="1" applyAlignment="1">
      <alignment horizontal="left" vertical="center" wrapText="1"/>
    </xf>
    <xf numFmtId="0" fontId="15" fillId="6" borderId="2" xfId="0" applyFont="1" applyFill="1" applyBorder="1" applyAlignment="1">
      <alignment horizontal="left" vertical="center" wrapText="1"/>
    </xf>
    <xf numFmtId="0" fontId="2" fillId="14" borderId="2"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22" fillId="14" borderId="2" xfId="0" applyFont="1" applyFill="1" applyBorder="1" applyAlignment="1">
      <alignment horizontal="center" vertical="center" wrapText="1" readingOrder="1"/>
    </xf>
    <xf numFmtId="0" fontId="20" fillId="0" borderId="2"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5" xfId="0" applyFont="1" applyBorder="1" applyAlignment="1">
      <alignment horizontal="center" vertical="center" wrapText="1" readingOrder="1"/>
    </xf>
    <xf numFmtId="0" fontId="21" fillId="0" borderId="4" xfId="0" applyFont="1" applyBorder="1" applyAlignment="1">
      <alignment horizontal="center" vertical="center" wrapText="1" readingOrder="1"/>
    </xf>
    <xf numFmtId="0" fontId="1" fillId="0" borderId="0" xfId="0" applyFont="1" applyAlignment="1">
      <alignment horizontal="left" vertical="top" wrapText="1"/>
    </xf>
    <xf numFmtId="0" fontId="4" fillId="0" borderId="0" xfId="0" applyFont="1" applyAlignment="1">
      <alignment horizontal="left" vertical="top" wrapText="1"/>
    </xf>
    <xf numFmtId="0" fontId="2" fillId="19" borderId="0" xfId="0" applyFont="1" applyFill="1" applyAlignment="1">
      <alignment horizontal="center" vertical="center"/>
    </xf>
    <xf numFmtId="0" fontId="1" fillId="0" borderId="0" xfId="0" applyFont="1" applyAlignment="1">
      <alignment horizontal="left" vertical="center" wrapText="1"/>
    </xf>
    <xf numFmtId="0" fontId="3" fillId="4" borderId="5" xfId="0" applyFont="1" applyFill="1" applyBorder="1" applyAlignment="1">
      <alignment horizontal="center"/>
    </xf>
    <xf numFmtId="0" fontId="3" fillId="4" borderId="4" xfId="0" applyFont="1" applyFill="1" applyBorder="1" applyAlignment="1">
      <alignment horizontal="center"/>
    </xf>
    <xf numFmtId="0" fontId="2" fillId="34" borderId="19" xfId="0" applyFont="1" applyFill="1" applyBorder="1" applyAlignment="1">
      <alignment horizontal="center"/>
    </xf>
    <xf numFmtId="0" fontId="2" fillId="34" borderId="20" xfId="0" applyFont="1" applyFill="1" applyBorder="1" applyAlignment="1">
      <alignment horizontal="center"/>
    </xf>
    <xf numFmtId="0" fontId="2" fillId="34" borderId="21" xfId="0" applyFont="1" applyFill="1" applyBorder="1" applyAlignment="1">
      <alignment horizontal="center"/>
    </xf>
    <xf numFmtId="0" fontId="2" fillId="4" borderId="82" xfId="0" applyFont="1" applyFill="1" applyBorder="1" applyAlignment="1">
      <alignment horizontal="left" vertical="center" wrapText="1"/>
    </xf>
    <xf numFmtId="0" fontId="2" fillId="4" borderId="83" xfId="0" applyFont="1" applyFill="1" applyBorder="1" applyAlignment="1">
      <alignment horizontal="left" vertical="center" wrapText="1"/>
    </xf>
    <xf numFmtId="0" fontId="2" fillId="4" borderId="84" xfId="0" applyFont="1" applyFill="1" applyBorder="1" applyAlignment="1">
      <alignment horizontal="left" vertical="center" wrapText="1"/>
    </xf>
    <xf numFmtId="0" fontId="2" fillId="4" borderId="2" xfId="0" applyFont="1" applyFill="1" applyBorder="1" applyAlignment="1">
      <alignment horizontal="center" vertical="center" wrapText="1"/>
    </xf>
    <xf numFmtId="0" fontId="3" fillId="33" borderId="3" xfId="0" applyFont="1" applyFill="1" applyBorder="1" applyAlignment="1">
      <alignment horizontal="center" vertical="center" wrapText="1"/>
    </xf>
    <xf numFmtId="0" fontId="74" fillId="15" borderId="2" xfId="0" applyFont="1" applyFill="1" applyBorder="1" applyAlignment="1">
      <alignment horizontal="left" wrapText="1"/>
    </xf>
    <xf numFmtId="0" fontId="72" fillId="11" borderId="8" xfId="0" applyFont="1" applyFill="1" applyBorder="1" applyAlignment="1">
      <alignment horizontal="center" vertical="center" wrapText="1"/>
    </xf>
    <xf numFmtId="0" fontId="72" fillId="11" borderId="9" xfId="0" applyFont="1" applyFill="1" applyBorder="1" applyAlignment="1">
      <alignment horizontal="center" vertical="center" wrapText="1"/>
    </xf>
    <xf numFmtId="0" fontId="72" fillId="11" borderId="10" xfId="0" applyFont="1" applyFill="1" applyBorder="1" applyAlignment="1">
      <alignment horizontal="center" vertical="center" wrapText="1"/>
    </xf>
    <xf numFmtId="0" fontId="3" fillId="24" borderId="80" xfId="0" applyFont="1" applyFill="1" applyBorder="1" applyAlignment="1">
      <alignment horizontal="left" vertical="center" wrapText="1"/>
    </xf>
    <xf numFmtId="0" fontId="15" fillId="34" borderId="19" xfId="0" applyFont="1" applyFill="1" applyBorder="1" applyAlignment="1">
      <alignment horizontal="center"/>
    </xf>
    <xf numFmtId="0" fontId="15" fillId="34" borderId="20" xfId="0" applyFont="1" applyFill="1" applyBorder="1" applyAlignment="1">
      <alignment horizontal="center"/>
    </xf>
    <xf numFmtId="0" fontId="15" fillId="34" borderId="21" xfId="0" applyFont="1" applyFill="1" applyBorder="1" applyAlignment="1">
      <alignment horizontal="center"/>
    </xf>
    <xf numFmtId="0" fontId="4" fillId="7" borderId="19"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13" fillId="7" borderId="19" xfId="0" applyFont="1" applyFill="1" applyBorder="1" applyAlignment="1">
      <alignment horizontal="center"/>
    </xf>
    <xf numFmtId="0" fontId="13" fillId="7" borderId="20" xfId="0" applyFont="1" applyFill="1" applyBorder="1" applyAlignment="1">
      <alignment horizontal="center"/>
    </xf>
    <xf numFmtId="0" fontId="13" fillId="7" borderId="21" xfId="0" applyFont="1" applyFill="1" applyBorder="1" applyAlignment="1">
      <alignment horizontal="center"/>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21" xfId="0" applyFont="1" applyBorder="1" applyAlignment="1">
      <alignment horizontal="left" vertical="center" wrapText="1"/>
    </xf>
    <xf numFmtId="0" fontId="92" fillId="0" borderId="1" xfId="0" applyFont="1" applyBorder="1" applyAlignment="1">
      <alignment horizontal="left" vertical="center" wrapText="1" readingOrder="1"/>
    </xf>
    <xf numFmtId="0" fontId="92" fillId="0" borderId="12" xfId="0" applyFont="1" applyBorder="1" applyAlignment="1">
      <alignment horizontal="left" vertical="center" wrapText="1" readingOrder="1"/>
    </xf>
    <xf numFmtId="0" fontId="92" fillId="0" borderId="3" xfId="0" applyFont="1" applyBorder="1" applyAlignment="1">
      <alignment horizontal="left" vertical="center" wrapText="1" readingOrder="1"/>
    </xf>
    <xf numFmtId="0" fontId="18" fillId="6" borderId="94" xfId="0" applyFont="1" applyFill="1" applyBorder="1" applyAlignment="1">
      <alignment horizontal="center"/>
    </xf>
    <xf numFmtId="0" fontId="18" fillId="6" borderId="32" xfId="0" applyFont="1" applyFill="1" applyBorder="1" applyAlignment="1">
      <alignment horizontal="center"/>
    </xf>
    <xf numFmtId="0" fontId="18" fillId="6" borderId="95" xfId="0" applyFont="1" applyFill="1" applyBorder="1" applyAlignment="1">
      <alignment horizontal="center"/>
    </xf>
    <xf numFmtId="0" fontId="0" fillId="24" borderId="1" xfId="0" applyFill="1" applyBorder="1" applyAlignment="1">
      <alignment horizontal="center" vertical="center"/>
    </xf>
    <xf numFmtId="0" fontId="0" fillId="24" borderId="3" xfId="0" applyFill="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29" xfId="0" applyBorder="1" applyAlignment="1">
      <alignment horizontal="center" vertical="center"/>
    </xf>
    <xf numFmtId="0" fontId="0" fillId="0" borderId="4" xfId="0" applyBorder="1" applyAlignment="1">
      <alignment horizontal="center" vertical="center"/>
    </xf>
    <xf numFmtId="0" fontId="0" fillId="24" borderId="12" xfId="0" applyFill="1" applyBorder="1" applyAlignment="1">
      <alignment horizontal="center" vertical="center"/>
    </xf>
    <xf numFmtId="0" fontId="0" fillId="6" borderId="1" xfId="0" applyFill="1" applyBorder="1" applyAlignment="1">
      <alignment horizontal="center" vertical="center"/>
    </xf>
    <xf numFmtId="0" fontId="0" fillId="6" borderId="12" xfId="0" applyFill="1" applyBorder="1" applyAlignment="1">
      <alignment horizontal="center" vertical="center"/>
    </xf>
    <xf numFmtId="0" fontId="0" fillId="6" borderId="3" xfId="0" applyFill="1" applyBorder="1" applyAlignment="1">
      <alignment horizontal="center" vertical="center"/>
    </xf>
    <xf numFmtId="0" fontId="0" fillId="0" borderId="12" xfId="0" applyBorder="1" applyAlignment="1">
      <alignment horizontal="center" vertical="center"/>
    </xf>
    <xf numFmtId="0" fontId="0" fillId="19" borderId="1" xfId="0" applyFill="1" applyBorder="1" applyAlignment="1">
      <alignment horizontal="center" vertical="center"/>
    </xf>
    <xf numFmtId="0" fontId="0" fillId="19" borderId="3" xfId="0" applyFill="1" applyBorder="1" applyAlignment="1">
      <alignment horizontal="center" vertical="center"/>
    </xf>
    <xf numFmtId="0" fontId="0" fillId="19" borderId="12" xfId="0" applyFill="1" applyBorder="1" applyAlignment="1">
      <alignment horizontal="center" vertical="center"/>
    </xf>
    <xf numFmtId="0" fontId="0" fillId="17" borderId="1" xfId="0" applyFill="1" applyBorder="1" applyAlignment="1">
      <alignment horizontal="center" vertical="center"/>
    </xf>
    <xf numFmtId="0" fontId="0" fillId="17" borderId="3" xfId="0" applyFill="1" applyBorder="1" applyAlignment="1">
      <alignment horizontal="center" vertical="center"/>
    </xf>
    <xf numFmtId="0" fontId="92" fillId="0" borderId="1" xfId="0" applyFont="1" applyBorder="1" applyAlignment="1">
      <alignment horizontal="center" vertical="center" readingOrder="1"/>
    </xf>
    <xf numFmtId="0" fontId="92" fillId="0" borderId="12" xfId="0" applyFont="1" applyBorder="1" applyAlignment="1">
      <alignment horizontal="center" vertical="center" readingOrder="1"/>
    </xf>
    <xf numFmtId="0" fontId="92" fillId="0" borderId="3" xfId="0" applyFont="1" applyBorder="1" applyAlignment="1">
      <alignment horizontal="center" vertical="center" readingOrder="1"/>
    </xf>
    <xf numFmtId="0" fontId="16" fillId="21" borderId="19" xfId="0" applyFont="1" applyFill="1" applyBorder="1" applyAlignment="1">
      <alignment horizontal="center" vertical="center"/>
    </xf>
    <xf numFmtId="0" fontId="16" fillId="21" borderId="20" xfId="0" applyFont="1" applyFill="1" applyBorder="1" applyAlignment="1">
      <alignment horizontal="center" vertical="center"/>
    </xf>
    <xf numFmtId="0" fontId="16" fillId="21" borderId="21" xfId="0" applyFont="1" applyFill="1" applyBorder="1" applyAlignment="1">
      <alignment horizontal="center" vertical="center"/>
    </xf>
  </cellXfs>
  <cellStyles count="6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60" builtinId="8"/>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Normal" xfId="0" builtinId="0"/>
    <cellStyle name="Normal - Style1 2" xfId="61" xr:uid="{640BD831-1E75-4165-8261-3C1F0E4B8DC1}"/>
    <cellStyle name="Normal 2 2" xfId="62" xr:uid="{D1B9CEEB-1293-4DEE-8672-D54A57897198}"/>
    <cellStyle name="Porcentaje" xfId="59" builtinId="5"/>
  </cellStyles>
  <dxfs count="172">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92D050"/>
        </patternFill>
      </fill>
    </dxf>
    <dxf>
      <fill>
        <patternFill>
          <bgColor rgb="FFFFFF00"/>
        </patternFill>
      </fill>
    </dxf>
    <dxf>
      <fill>
        <patternFill>
          <bgColor rgb="FFFFC000"/>
        </patternFill>
      </fill>
    </dxf>
    <dxf>
      <fill>
        <patternFill>
          <bgColor rgb="FFFF2D2D"/>
        </patternFill>
      </fill>
    </dxf>
    <dxf>
      <fill>
        <patternFill>
          <bgColor rgb="FFFF0000"/>
        </patternFill>
      </fill>
    </dxf>
    <dxf>
      <font>
        <color rgb="FF9C0006"/>
      </font>
      <fill>
        <patternFill>
          <bgColor rgb="FFFFC7CE"/>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ont>
        <color rgb="FF9C0006"/>
      </font>
      <fill>
        <patternFill>
          <bgColor rgb="FFFFC7CE"/>
        </patternFill>
      </fill>
    </dxf>
  </dxfs>
  <tableStyles count="0" defaultTableStyle="TableStyleMedium2" defaultPivotStyle="PivotStyleLight16"/>
  <colors>
    <mruColors>
      <color rgb="FF33CC33"/>
      <color rgb="FFFFFFCC"/>
      <color rgb="FFCCFF99"/>
      <color rgb="FFFFFF99"/>
      <color rgb="FF83E828"/>
      <color rgb="FF00CC00"/>
      <color rgb="FF000000"/>
      <color rgb="FFFFFF66"/>
      <color rgb="FFFF99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xdr:col>
      <xdr:colOff>38100</xdr:colOff>
      <xdr:row>1</xdr:row>
      <xdr:rowOff>38100</xdr:rowOff>
    </xdr:from>
    <xdr:to>
      <xdr:col>1</xdr:col>
      <xdr:colOff>1457325</xdr:colOff>
      <xdr:row>2</xdr:row>
      <xdr:rowOff>295275</xdr:rowOff>
    </xdr:to>
    <xdr:pic>
      <xdr:nvPicPr>
        <xdr:cNvPr id="2" name="Imagen 2">
          <a:extLst>
            <a:ext uri="{FF2B5EF4-FFF2-40B4-BE49-F238E27FC236}">
              <a16:creationId xmlns:a16="http://schemas.microsoft.com/office/drawing/2014/main" id="{F985561C-CE90-4A98-8212-21855FCEA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238125"/>
          <a:ext cx="14192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581958</xdr:colOff>
      <xdr:row>1</xdr:row>
      <xdr:rowOff>27939</xdr:rowOff>
    </xdr:from>
    <xdr:to>
      <xdr:col>2</xdr:col>
      <xdr:colOff>926524</xdr:colOff>
      <xdr:row>1</xdr:row>
      <xdr:rowOff>441288</xdr:rowOff>
    </xdr:to>
    <xdr:pic>
      <xdr:nvPicPr>
        <xdr:cNvPr id="5" name="Imagen 2">
          <a:extLst>
            <a:ext uri="{FF2B5EF4-FFF2-40B4-BE49-F238E27FC236}">
              <a16:creationId xmlns:a16="http://schemas.microsoft.com/office/drawing/2014/main" id="{229F62F4-3AB7-4591-85C5-577D901A53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08" y="27939"/>
          <a:ext cx="1998452" cy="413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1137700</xdr:colOff>
      <xdr:row>43</xdr:row>
      <xdr:rowOff>131170</xdr:rowOff>
    </xdr:from>
    <xdr:to>
      <xdr:col>11</xdr:col>
      <xdr:colOff>1177238</xdr:colOff>
      <xdr:row>45</xdr:row>
      <xdr:rowOff>188703</xdr:rowOff>
    </xdr:to>
    <xdr:pic>
      <xdr:nvPicPr>
        <xdr:cNvPr id="6" name="Imagen 5">
          <a:extLst>
            <a:ext uri="{FF2B5EF4-FFF2-40B4-BE49-F238E27FC236}">
              <a16:creationId xmlns:a16="http://schemas.microsoft.com/office/drawing/2014/main" id="{52517A8A-68DD-47F1-891A-BFBD0C422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18926" y="71901146"/>
          <a:ext cx="6742982" cy="1036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168632</xdr:colOff>
      <xdr:row>50</xdr:row>
      <xdr:rowOff>8520</xdr:rowOff>
    </xdr:from>
    <xdr:to>
      <xdr:col>1</xdr:col>
      <xdr:colOff>1195352</xdr:colOff>
      <xdr:row>52</xdr:row>
      <xdr:rowOff>287548</xdr:rowOff>
    </xdr:to>
    <xdr:pic>
      <xdr:nvPicPr>
        <xdr:cNvPr id="4" name="Imagen 2">
          <a:extLst>
            <a:ext uri="{FF2B5EF4-FFF2-40B4-BE49-F238E27FC236}">
              <a16:creationId xmlns:a16="http://schemas.microsoft.com/office/drawing/2014/main" id="{73033D3C-31B9-4249-82FD-675C14D0954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8632" y="69478119"/>
          <a:ext cx="1323253" cy="674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404364</xdr:colOff>
      <xdr:row>43</xdr:row>
      <xdr:rowOff>296532</xdr:rowOff>
    </xdr:from>
    <xdr:to>
      <xdr:col>7</xdr:col>
      <xdr:colOff>1114246</xdr:colOff>
      <xdr:row>46</xdr:row>
      <xdr:rowOff>3617</xdr:rowOff>
    </xdr:to>
    <xdr:pic>
      <xdr:nvPicPr>
        <xdr:cNvPr id="7" name="Imagen 6">
          <a:extLst>
            <a:ext uri="{FF2B5EF4-FFF2-40B4-BE49-F238E27FC236}">
              <a16:creationId xmlns:a16="http://schemas.microsoft.com/office/drawing/2014/main" id="{7A4DBFEE-4199-49F1-B993-8F59772E69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6746" y="71967664"/>
          <a:ext cx="8428726" cy="1036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285750</xdr:colOff>
      <xdr:row>5</xdr:row>
      <xdr:rowOff>-1</xdr:rowOff>
    </xdr:from>
    <xdr:to>
      <xdr:col>61</xdr:col>
      <xdr:colOff>476250</xdr:colOff>
      <xdr:row>52</xdr:row>
      <xdr:rowOff>47624</xdr:rowOff>
    </xdr:to>
    <xdr:pic>
      <xdr:nvPicPr>
        <xdr:cNvPr id="2" name="Imagen 1">
          <a:extLst>
            <a:ext uri="{FF2B5EF4-FFF2-40B4-BE49-F238E27FC236}">
              <a16:creationId xmlns:a16="http://schemas.microsoft.com/office/drawing/2014/main" id="{7EE6B02B-F061-44AE-B57A-9CE40A5A3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97688" y="1785937"/>
          <a:ext cx="11620500" cy="981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142875</xdr:rowOff>
    </xdr:from>
    <xdr:to>
      <xdr:col>4</xdr:col>
      <xdr:colOff>647700</xdr:colOff>
      <xdr:row>27</xdr:row>
      <xdr:rowOff>28575</xdr:rowOff>
    </xdr:to>
    <xdr:pic>
      <xdr:nvPicPr>
        <xdr:cNvPr id="5" name="Imagen 4">
          <a:extLst>
            <a:ext uri="{FF2B5EF4-FFF2-40B4-BE49-F238E27FC236}">
              <a16:creationId xmlns:a16="http://schemas.microsoft.com/office/drawing/2014/main" id="{C7EC6FD5-61F1-42F1-88BF-132003C1AE5B}"/>
            </a:ext>
          </a:extLst>
        </xdr:cNvPr>
        <xdr:cNvPicPr>
          <a:picLocks noChangeAspect="1"/>
        </xdr:cNvPicPr>
      </xdr:nvPicPr>
      <xdr:blipFill>
        <a:blip xmlns:r="http://schemas.openxmlformats.org/officeDocument/2006/relationships" r:embed="rId1"/>
        <a:stretch>
          <a:fillRect/>
        </a:stretch>
      </xdr:blipFill>
      <xdr:spPr>
        <a:xfrm>
          <a:off x="0" y="4733925"/>
          <a:ext cx="7791450" cy="6686550"/>
        </a:xfrm>
        <a:prstGeom prst="rect">
          <a:avLst/>
        </a:prstGeom>
      </xdr:spPr>
    </xdr:pic>
    <xdr:clientData/>
  </xdr:twoCellAnchor>
  <xdr:twoCellAnchor editAs="oneCell">
    <xdr:from>
      <xdr:col>1</xdr:col>
      <xdr:colOff>95251</xdr:colOff>
      <xdr:row>27</xdr:row>
      <xdr:rowOff>57150</xdr:rowOff>
    </xdr:from>
    <xdr:to>
      <xdr:col>4</xdr:col>
      <xdr:colOff>180975</xdr:colOff>
      <xdr:row>51</xdr:row>
      <xdr:rowOff>152400</xdr:rowOff>
    </xdr:to>
    <xdr:pic>
      <xdr:nvPicPr>
        <xdr:cNvPr id="3" name="Imagen 2">
          <a:extLst>
            <a:ext uri="{FF2B5EF4-FFF2-40B4-BE49-F238E27FC236}">
              <a16:creationId xmlns:a16="http://schemas.microsoft.com/office/drawing/2014/main" id="{259D6337-C934-43CD-9D33-7938709B0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1" y="11449050"/>
          <a:ext cx="6467474" cy="684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56</xdr:row>
      <xdr:rowOff>0</xdr:rowOff>
    </xdr:from>
    <xdr:to>
      <xdr:col>4</xdr:col>
      <xdr:colOff>466725</xdr:colOff>
      <xdr:row>86</xdr:row>
      <xdr:rowOff>76200</xdr:rowOff>
    </xdr:to>
    <xdr:pic>
      <xdr:nvPicPr>
        <xdr:cNvPr id="4" name="Imagen 3">
          <a:extLst>
            <a:ext uri="{FF2B5EF4-FFF2-40B4-BE49-F238E27FC236}">
              <a16:creationId xmlns:a16="http://schemas.microsoft.com/office/drawing/2014/main" id="{7A3B7845-2B1E-4CD2-AB08-43F73C9FF4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1" y="17764125"/>
          <a:ext cx="6848474" cy="581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1009650</xdr:colOff>
      <xdr:row>66</xdr:row>
      <xdr:rowOff>142875</xdr:rowOff>
    </xdr:from>
    <xdr:to>
      <xdr:col>4</xdr:col>
      <xdr:colOff>664083</xdr:colOff>
      <xdr:row>69</xdr:row>
      <xdr:rowOff>46482</xdr:rowOff>
    </xdr:to>
    <xdr:sp macro="" textlink="">
      <xdr:nvSpPr>
        <xdr:cNvPr id="2" name="Flecha: hacia la izquierda 1">
          <a:extLst>
            <a:ext uri="{FF2B5EF4-FFF2-40B4-BE49-F238E27FC236}">
              <a16:creationId xmlns:a16="http://schemas.microsoft.com/office/drawing/2014/main" id="{C264E7FF-26C1-4D42-8F05-3EC24220CB9D}"/>
            </a:ext>
          </a:extLst>
        </xdr:cNvPr>
        <xdr:cNvSpPr/>
      </xdr:nvSpPr>
      <xdr:spPr>
        <a:xfrm>
          <a:off x="6829425" y="19821525"/>
          <a:ext cx="978408" cy="484632"/>
        </a:xfrm>
        <a:prstGeom prst="left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38100</xdr:rowOff>
    </xdr:from>
    <xdr:to>
      <xdr:col>6</xdr:col>
      <xdr:colOff>857250</xdr:colOff>
      <xdr:row>56</xdr:row>
      <xdr:rowOff>66675</xdr:rowOff>
    </xdr:to>
    <xdr:pic>
      <xdr:nvPicPr>
        <xdr:cNvPr id="2" name="Imagen 1">
          <a:extLst>
            <a:ext uri="{FF2B5EF4-FFF2-40B4-BE49-F238E27FC236}">
              <a16:creationId xmlns:a16="http://schemas.microsoft.com/office/drawing/2014/main" id="{508A6DCD-D901-45B6-BF85-3020AA40B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6115050"/>
          <a:ext cx="10810875" cy="936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93</xdr:row>
      <xdr:rowOff>0</xdr:rowOff>
    </xdr:from>
    <xdr:to>
      <xdr:col>3</xdr:col>
      <xdr:colOff>1476375</xdr:colOff>
      <xdr:row>121</xdr:row>
      <xdr:rowOff>85725</xdr:rowOff>
    </xdr:to>
    <xdr:pic>
      <xdr:nvPicPr>
        <xdr:cNvPr id="3" name="Imagen 2">
          <a:extLst>
            <a:ext uri="{FF2B5EF4-FFF2-40B4-BE49-F238E27FC236}">
              <a16:creationId xmlns:a16="http://schemas.microsoft.com/office/drawing/2014/main" id="{29167590-D882-4049-A11C-1205CD0349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1823025"/>
          <a:ext cx="806767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126</xdr:row>
      <xdr:rowOff>38100</xdr:rowOff>
    </xdr:from>
    <xdr:to>
      <xdr:col>4</xdr:col>
      <xdr:colOff>400050</xdr:colOff>
      <xdr:row>188</xdr:row>
      <xdr:rowOff>9525</xdr:rowOff>
    </xdr:to>
    <xdr:pic>
      <xdr:nvPicPr>
        <xdr:cNvPr id="4" name="Imagen 3">
          <a:extLst>
            <a:ext uri="{FF2B5EF4-FFF2-40B4-BE49-F238E27FC236}">
              <a16:creationId xmlns:a16="http://schemas.microsoft.com/office/drawing/2014/main" id="{6D32E38B-654B-458F-BCA5-72420276CF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38204775"/>
          <a:ext cx="8829675" cy="1178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838200</xdr:colOff>
      <xdr:row>188</xdr:row>
      <xdr:rowOff>104775</xdr:rowOff>
    </xdr:from>
    <xdr:to>
      <xdr:col>4</xdr:col>
      <xdr:colOff>295275</xdr:colOff>
      <xdr:row>219</xdr:row>
      <xdr:rowOff>95250</xdr:rowOff>
    </xdr:to>
    <xdr:pic>
      <xdr:nvPicPr>
        <xdr:cNvPr id="5" name="Imagen 4">
          <a:extLst>
            <a:ext uri="{FF2B5EF4-FFF2-40B4-BE49-F238E27FC236}">
              <a16:creationId xmlns:a16="http://schemas.microsoft.com/office/drawing/2014/main" id="{79470DBD-384B-4C08-BBAC-A9DEBD57D5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0" y="50082450"/>
          <a:ext cx="7886700"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0</xdr:row>
      <xdr:rowOff>47625</xdr:rowOff>
    </xdr:from>
    <xdr:to>
      <xdr:col>18</xdr:col>
      <xdr:colOff>55524</xdr:colOff>
      <xdr:row>38</xdr:row>
      <xdr:rowOff>122911</xdr:rowOff>
    </xdr:to>
    <xdr:pic>
      <xdr:nvPicPr>
        <xdr:cNvPr id="2" name="Imagen 1">
          <a:extLst>
            <a:ext uri="{FF2B5EF4-FFF2-40B4-BE49-F238E27FC236}">
              <a16:creationId xmlns:a16="http://schemas.microsoft.com/office/drawing/2014/main" id="{A55CB504-8330-4353-8F2D-A6ABC3115415}"/>
            </a:ext>
          </a:extLst>
        </xdr:cNvPr>
        <xdr:cNvPicPr>
          <a:picLocks noChangeAspect="1"/>
        </xdr:cNvPicPr>
      </xdr:nvPicPr>
      <xdr:blipFill>
        <a:blip xmlns:r="http://schemas.openxmlformats.org/officeDocument/2006/relationships" r:embed="rId1"/>
        <a:stretch>
          <a:fillRect/>
        </a:stretch>
      </xdr:blipFill>
      <xdr:spPr>
        <a:xfrm>
          <a:off x="600075" y="47625"/>
          <a:ext cx="13009524" cy="7314286"/>
        </a:xfrm>
        <a:prstGeom prst="rect">
          <a:avLst/>
        </a:prstGeom>
      </xdr:spPr>
    </xdr:pic>
    <xdr:clientData/>
  </xdr:twoCellAnchor>
  <xdr:twoCellAnchor editAs="oneCell">
    <xdr:from>
      <xdr:col>0</xdr:col>
      <xdr:colOff>0</xdr:colOff>
      <xdr:row>41</xdr:row>
      <xdr:rowOff>47625</xdr:rowOff>
    </xdr:from>
    <xdr:to>
      <xdr:col>18</xdr:col>
      <xdr:colOff>26949</xdr:colOff>
      <xdr:row>77</xdr:row>
      <xdr:rowOff>122958</xdr:rowOff>
    </xdr:to>
    <xdr:pic>
      <xdr:nvPicPr>
        <xdr:cNvPr id="3" name="Imagen 2">
          <a:extLst>
            <a:ext uri="{FF2B5EF4-FFF2-40B4-BE49-F238E27FC236}">
              <a16:creationId xmlns:a16="http://schemas.microsoft.com/office/drawing/2014/main" id="{76F3C09E-D9B8-41FF-A420-1E899092881B}"/>
            </a:ext>
          </a:extLst>
        </xdr:cNvPr>
        <xdr:cNvPicPr>
          <a:picLocks noChangeAspect="1"/>
        </xdr:cNvPicPr>
      </xdr:nvPicPr>
      <xdr:blipFill>
        <a:blip xmlns:r="http://schemas.openxmlformats.org/officeDocument/2006/relationships" r:embed="rId2"/>
        <a:stretch>
          <a:fillRect/>
        </a:stretch>
      </xdr:blipFill>
      <xdr:spPr>
        <a:xfrm>
          <a:off x="0" y="7924800"/>
          <a:ext cx="13009524" cy="6933333"/>
        </a:xfrm>
        <a:prstGeom prst="rect">
          <a:avLst/>
        </a:prstGeom>
      </xdr:spPr>
    </xdr:pic>
    <xdr:clientData/>
  </xdr:twoCellAnchor>
  <xdr:twoCellAnchor editAs="oneCell">
    <xdr:from>
      <xdr:col>1</xdr:col>
      <xdr:colOff>0</xdr:colOff>
      <xdr:row>79</xdr:row>
      <xdr:rowOff>0</xdr:rowOff>
    </xdr:from>
    <xdr:to>
      <xdr:col>18</xdr:col>
      <xdr:colOff>55524</xdr:colOff>
      <xdr:row>115</xdr:row>
      <xdr:rowOff>75333</xdr:rowOff>
    </xdr:to>
    <xdr:pic>
      <xdr:nvPicPr>
        <xdr:cNvPr id="4" name="Imagen 3">
          <a:extLst>
            <a:ext uri="{FF2B5EF4-FFF2-40B4-BE49-F238E27FC236}">
              <a16:creationId xmlns:a16="http://schemas.microsoft.com/office/drawing/2014/main" id="{A7ECF911-2C69-4629-851D-4E3033252C76}"/>
            </a:ext>
          </a:extLst>
        </xdr:cNvPr>
        <xdr:cNvPicPr>
          <a:picLocks noChangeAspect="1"/>
        </xdr:cNvPicPr>
      </xdr:nvPicPr>
      <xdr:blipFill>
        <a:blip xmlns:r="http://schemas.openxmlformats.org/officeDocument/2006/relationships" r:embed="rId3"/>
        <a:stretch>
          <a:fillRect/>
        </a:stretch>
      </xdr:blipFill>
      <xdr:spPr>
        <a:xfrm>
          <a:off x="28575" y="15116175"/>
          <a:ext cx="13009524" cy="6933333"/>
        </a:xfrm>
        <a:prstGeom prst="rect">
          <a:avLst/>
        </a:prstGeom>
      </xdr:spPr>
    </xdr:pic>
    <xdr:clientData/>
  </xdr:twoCellAnchor>
  <xdr:twoCellAnchor editAs="oneCell">
    <xdr:from>
      <xdr:col>1</xdr:col>
      <xdr:colOff>0</xdr:colOff>
      <xdr:row>117</xdr:row>
      <xdr:rowOff>0</xdr:rowOff>
    </xdr:from>
    <xdr:to>
      <xdr:col>18</xdr:col>
      <xdr:colOff>55524</xdr:colOff>
      <xdr:row>153</xdr:row>
      <xdr:rowOff>75333</xdr:rowOff>
    </xdr:to>
    <xdr:pic>
      <xdr:nvPicPr>
        <xdr:cNvPr id="5" name="Imagen 4">
          <a:extLst>
            <a:ext uri="{FF2B5EF4-FFF2-40B4-BE49-F238E27FC236}">
              <a16:creationId xmlns:a16="http://schemas.microsoft.com/office/drawing/2014/main" id="{24C1953C-26D2-4C02-8BA2-19F3D2510D43}"/>
            </a:ext>
          </a:extLst>
        </xdr:cNvPr>
        <xdr:cNvPicPr>
          <a:picLocks noChangeAspect="1"/>
        </xdr:cNvPicPr>
      </xdr:nvPicPr>
      <xdr:blipFill>
        <a:blip xmlns:r="http://schemas.openxmlformats.org/officeDocument/2006/relationships" r:embed="rId4"/>
        <a:stretch>
          <a:fillRect/>
        </a:stretch>
      </xdr:blipFill>
      <xdr:spPr>
        <a:xfrm>
          <a:off x="28575" y="22355175"/>
          <a:ext cx="13009524" cy="6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ibliotecasmedellin-my.sharepoint.com/personal/calidad_planeacion_bpp_gov_co/Documents/MAPA%20DE%20RIESGOS%202021/1.%20Matriz_mapa_riesgos%20DAF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IA%20ELENA/Desktop/1.%20Matriz_mapa_riesgos%20PLANEA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row r="10">
          <cell r="A10">
            <v>1</v>
          </cell>
          <cell r="H10" t="str">
            <v/>
          </cell>
          <cell r="L10" t="str">
            <v/>
          </cell>
        </row>
        <row r="16">
          <cell r="A16">
            <v>2</v>
          </cell>
          <cell r="H16" t="str">
            <v/>
          </cell>
          <cell r="L16" t="str">
            <v/>
          </cell>
        </row>
        <row r="22">
          <cell r="A22">
            <v>3</v>
          </cell>
          <cell r="H22" t="str">
            <v/>
          </cell>
          <cell r="L22" t="str">
            <v/>
          </cell>
        </row>
        <row r="28">
          <cell r="A28">
            <v>4</v>
          </cell>
          <cell r="H28" t="str">
            <v/>
          </cell>
          <cell r="L28" t="str">
            <v/>
          </cell>
        </row>
        <row r="34">
          <cell r="A34">
            <v>5</v>
          </cell>
          <cell r="H34" t="str">
            <v/>
          </cell>
          <cell r="L34" t="str">
            <v/>
          </cell>
        </row>
        <row r="40">
          <cell r="A40">
            <v>6</v>
          </cell>
          <cell r="H40" t="str">
            <v/>
          </cell>
          <cell r="L40" t="str">
            <v/>
          </cell>
        </row>
        <row r="46">
          <cell r="A46">
            <v>7</v>
          </cell>
          <cell r="H46" t="str">
            <v/>
          </cell>
          <cell r="L46" t="str">
            <v/>
          </cell>
        </row>
        <row r="52">
          <cell r="A52">
            <v>8</v>
          </cell>
          <cell r="H52" t="str">
            <v/>
          </cell>
          <cell r="L52" t="str">
            <v/>
          </cell>
        </row>
        <row r="58">
          <cell r="A58">
            <v>9</v>
          </cell>
          <cell r="H58" t="str">
            <v/>
          </cell>
          <cell r="L58" t="str">
            <v/>
          </cell>
        </row>
        <row r="64">
          <cell r="A64">
            <v>10</v>
          </cell>
          <cell r="H64" t="str">
            <v/>
          </cell>
          <cell r="L64" t="str">
            <v/>
          </cell>
        </row>
        <row r="70">
          <cell r="A70"/>
          <cell r="H70"/>
          <cell r="L70"/>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row r="10">
          <cell r="O10">
            <v>1</v>
          </cell>
          <cell r="Y10" t="str">
            <v>Baja</v>
          </cell>
          <cell r="AA10" t="str">
            <v/>
          </cell>
        </row>
        <row r="11">
          <cell r="O11">
            <v>2</v>
          </cell>
          <cell r="Y11" t="str">
            <v/>
          </cell>
          <cell r="AA11" t="str">
            <v/>
          </cell>
        </row>
        <row r="12">
          <cell r="O12">
            <v>3</v>
          </cell>
          <cell r="Y12" t="str">
            <v/>
          </cell>
          <cell r="AA12" t="str">
            <v/>
          </cell>
        </row>
        <row r="13">
          <cell r="O13">
            <v>4</v>
          </cell>
          <cell r="Y13" t="str">
            <v/>
          </cell>
          <cell r="AA13" t="str">
            <v/>
          </cell>
        </row>
        <row r="14">
          <cell r="O14">
            <v>5</v>
          </cell>
          <cell r="Y14" t="str">
            <v/>
          </cell>
          <cell r="AA14" t="str">
            <v/>
          </cell>
        </row>
        <row r="15">
          <cell r="O15">
            <v>6</v>
          </cell>
          <cell r="Y15" t="str">
            <v/>
          </cell>
          <cell r="AA15" t="str">
            <v/>
          </cell>
        </row>
        <row r="16">
          <cell r="O16">
            <v>1</v>
          </cell>
          <cell r="Y16" t="str">
            <v/>
          </cell>
          <cell r="AA16" t="str">
            <v/>
          </cell>
        </row>
        <row r="17">
          <cell r="O17">
            <v>2</v>
          </cell>
          <cell r="Y17" t="str">
            <v/>
          </cell>
          <cell r="AA17" t="str">
            <v/>
          </cell>
        </row>
        <row r="18">
          <cell r="O18">
            <v>3</v>
          </cell>
          <cell r="Y18" t="str">
            <v/>
          </cell>
          <cell r="AA18" t="str">
            <v/>
          </cell>
        </row>
        <row r="19">
          <cell r="O19">
            <v>4</v>
          </cell>
          <cell r="Y19" t="str">
            <v/>
          </cell>
          <cell r="AA19" t="str">
            <v/>
          </cell>
        </row>
        <row r="20">
          <cell r="O20">
            <v>5</v>
          </cell>
          <cell r="Y20" t="str">
            <v/>
          </cell>
          <cell r="AA20" t="str">
            <v/>
          </cell>
        </row>
        <row r="21">
          <cell r="O21">
            <v>6</v>
          </cell>
          <cell r="Y21" t="str">
            <v/>
          </cell>
          <cell r="AA21" t="str">
            <v/>
          </cell>
        </row>
        <row r="22">
          <cell r="O22">
            <v>1</v>
          </cell>
          <cell r="Y22" t="str">
            <v/>
          </cell>
          <cell r="AA22" t="str">
            <v/>
          </cell>
        </row>
        <row r="23">
          <cell r="O23">
            <v>2</v>
          </cell>
          <cell r="Y23" t="str">
            <v/>
          </cell>
          <cell r="AA23" t="str">
            <v/>
          </cell>
        </row>
        <row r="24">
          <cell r="O24">
            <v>3</v>
          </cell>
          <cell r="Y24" t="str">
            <v/>
          </cell>
          <cell r="AA24" t="str">
            <v/>
          </cell>
        </row>
        <row r="25">
          <cell r="O25">
            <v>4</v>
          </cell>
          <cell r="Y25" t="str">
            <v/>
          </cell>
          <cell r="AA25" t="str">
            <v/>
          </cell>
        </row>
        <row r="26">
          <cell r="O26">
            <v>5</v>
          </cell>
          <cell r="Y26" t="str">
            <v/>
          </cell>
          <cell r="AA26" t="str">
            <v/>
          </cell>
        </row>
        <row r="27">
          <cell r="O27">
            <v>6</v>
          </cell>
          <cell r="Y27" t="str">
            <v/>
          </cell>
          <cell r="AA27" t="str">
            <v/>
          </cell>
        </row>
        <row r="28">
          <cell r="O28">
            <v>1</v>
          </cell>
          <cell r="Y28" t="str">
            <v/>
          </cell>
          <cell r="AA28" t="str">
            <v/>
          </cell>
        </row>
        <row r="29">
          <cell r="O29">
            <v>2</v>
          </cell>
          <cell r="Y29" t="str">
            <v/>
          </cell>
          <cell r="AA29" t="str">
            <v/>
          </cell>
        </row>
        <row r="30">
          <cell r="O30">
            <v>3</v>
          </cell>
          <cell r="Y30" t="str">
            <v/>
          </cell>
          <cell r="AA30" t="str">
            <v/>
          </cell>
        </row>
        <row r="31">
          <cell r="O31">
            <v>4</v>
          </cell>
          <cell r="Y31" t="str">
            <v/>
          </cell>
          <cell r="AA31" t="str">
            <v/>
          </cell>
        </row>
        <row r="32">
          <cell r="O32">
            <v>5</v>
          </cell>
          <cell r="Y32" t="str">
            <v/>
          </cell>
          <cell r="AA32" t="str">
            <v/>
          </cell>
        </row>
        <row r="33">
          <cell r="O33">
            <v>6</v>
          </cell>
          <cell r="Y33" t="str">
            <v/>
          </cell>
          <cell r="AA33" t="str">
            <v/>
          </cell>
        </row>
        <row r="34">
          <cell r="O34">
            <v>1</v>
          </cell>
          <cell r="Y34" t="str">
            <v/>
          </cell>
          <cell r="AA34" t="str">
            <v/>
          </cell>
        </row>
        <row r="35">
          <cell r="O35">
            <v>2</v>
          </cell>
          <cell r="Y35" t="str">
            <v/>
          </cell>
          <cell r="AA35" t="str">
            <v/>
          </cell>
        </row>
        <row r="36">
          <cell r="O36">
            <v>3</v>
          </cell>
          <cell r="Y36" t="str">
            <v/>
          </cell>
          <cell r="AA36" t="str">
            <v/>
          </cell>
        </row>
        <row r="37">
          <cell r="O37">
            <v>4</v>
          </cell>
          <cell r="Y37" t="str">
            <v/>
          </cell>
          <cell r="AA37" t="str">
            <v/>
          </cell>
        </row>
        <row r="38">
          <cell r="O38">
            <v>5</v>
          </cell>
          <cell r="Y38" t="str">
            <v/>
          </cell>
          <cell r="AA38" t="str">
            <v/>
          </cell>
        </row>
        <row r="39">
          <cell r="O39">
            <v>6</v>
          </cell>
          <cell r="Y39" t="str">
            <v/>
          </cell>
          <cell r="AA39" t="str">
            <v/>
          </cell>
        </row>
        <row r="40">
          <cell r="O40">
            <v>1</v>
          </cell>
          <cell r="Y40" t="str">
            <v/>
          </cell>
          <cell r="AA40" t="str">
            <v/>
          </cell>
        </row>
        <row r="41">
          <cell r="O41">
            <v>2</v>
          </cell>
          <cell r="Y41" t="str">
            <v/>
          </cell>
          <cell r="AA41" t="str">
            <v/>
          </cell>
        </row>
        <row r="42">
          <cell r="O42">
            <v>3</v>
          </cell>
          <cell r="Y42" t="str">
            <v/>
          </cell>
          <cell r="AA42" t="str">
            <v/>
          </cell>
        </row>
        <row r="43">
          <cell r="O43">
            <v>4</v>
          </cell>
          <cell r="Y43" t="str">
            <v/>
          </cell>
          <cell r="AA43" t="str">
            <v/>
          </cell>
        </row>
        <row r="44">
          <cell r="O44">
            <v>5</v>
          </cell>
          <cell r="Y44" t="str">
            <v/>
          </cell>
          <cell r="AA44" t="str">
            <v/>
          </cell>
        </row>
        <row r="45">
          <cell r="O45">
            <v>6</v>
          </cell>
          <cell r="Y45" t="str">
            <v/>
          </cell>
          <cell r="AA45" t="str">
            <v/>
          </cell>
        </row>
        <row r="46">
          <cell r="O46">
            <v>1</v>
          </cell>
          <cell r="Y46" t="str">
            <v/>
          </cell>
          <cell r="AA46" t="str">
            <v/>
          </cell>
        </row>
        <row r="47">
          <cell r="O47">
            <v>2</v>
          </cell>
          <cell r="Y47" t="str">
            <v/>
          </cell>
          <cell r="AA47" t="str">
            <v/>
          </cell>
        </row>
        <row r="48">
          <cell r="O48">
            <v>3</v>
          </cell>
          <cell r="Y48" t="str">
            <v/>
          </cell>
          <cell r="AA48" t="str">
            <v/>
          </cell>
        </row>
        <row r="49">
          <cell r="O49">
            <v>4</v>
          </cell>
          <cell r="Y49" t="str">
            <v/>
          </cell>
          <cell r="AA49" t="str">
            <v/>
          </cell>
        </row>
        <row r="50">
          <cell r="O50">
            <v>5</v>
          </cell>
          <cell r="Y50" t="str">
            <v/>
          </cell>
          <cell r="AA50" t="str">
            <v/>
          </cell>
        </row>
        <row r="51">
          <cell r="O51">
            <v>6</v>
          </cell>
          <cell r="Y51" t="str">
            <v/>
          </cell>
          <cell r="AA51" t="str">
            <v/>
          </cell>
        </row>
        <row r="52">
          <cell r="O52">
            <v>1</v>
          </cell>
          <cell r="Y52" t="str">
            <v/>
          </cell>
          <cell r="AA52" t="str">
            <v/>
          </cell>
        </row>
        <row r="53">
          <cell r="O53">
            <v>2</v>
          </cell>
          <cell r="Y53" t="str">
            <v/>
          </cell>
          <cell r="AA53" t="str">
            <v/>
          </cell>
        </row>
        <row r="54">
          <cell r="O54">
            <v>3</v>
          </cell>
          <cell r="Y54" t="str">
            <v/>
          </cell>
          <cell r="AA54" t="str">
            <v/>
          </cell>
        </row>
        <row r="55">
          <cell r="O55">
            <v>4</v>
          </cell>
          <cell r="Y55" t="str">
            <v/>
          </cell>
          <cell r="AA55" t="str">
            <v/>
          </cell>
        </row>
        <row r="56">
          <cell r="O56">
            <v>5</v>
          </cell>
          <cell r="Y56" t="str">
            <v/>
          </cell>
          <cell r="AA56" t="str">
            <v/>
          </cell>
        </row>
        <row r="57">
          <cell r="O57">
            <v>6</v>
          </cell>
          <cell r="Y57" t="str">
            <v/>
          </cell>
          <cell r="AA57" t="str">
            <v/>
          </cell>
        </row>
        <row r="58">
          <cell r="O58">
            <v>1</v>
          </cell>
          <cell r="Y58" t="str">
            <v/>
          </cell>
          <cell r="AA58" t="str">
            <v/>
          </cell>
        </row>
        <row r="59">
          <cell r="O59">
            <v>2</v>
          </cell>
          <cell r="Y59" t="str">
            <v/>
          </cell>
          <cell r="AA59" t="str">
            <v/>
          </cell>
        </row>
        <row r="60">
          <cell r="O60">
            <v>3</v>
          </cell>
          <cell r="Y60" t="str">
            <v/>
          </cell>
          <cell r="AA60" t="str">
            <v/>
          </cell>
        </row>
        <row r="61">
          <cell r="O61">
            <v>4</v>
          </cell>
          <cell r="Y61" t="str">
            <v/>
          </cell>
          <cell r="AA61" t="str">
            <v/>
          </cell>
        </row>
        <row r="62">
          <cell r="O62">
            <v>5</v>
          </cell>
          <cell r="Y62" t="str">
            <v/>
          </cell>
          <cell r="AA62" t="str">
            <v/>
          </cell>
        </row>
        <row r="63">
          <cell r="O63">
            <v>6</v>
          </cell>
          <cell r="Y63" t="str">
            <v/>
          </cell>
          <cell r="AA63" t="str">
            <v/>
          </cell>
        </row>
        <row r="64">
          <cell r="O64">
            <v>1</v>
          </cell>
          <cell r="Y64" t="str">
            <v/>
          </cell>
          <cell r="AA64" t="str">
            <v/>
          </cell>
        </row>
        <row r="65">
          <cell r="O65">
            <v>2</v>
          </cell>
          <cell r="Y65" t="str">
            <v/>
          </cell>
          <cell r="AA65" t="str">
            <v/>
          </cell>
        </row>
        <row r="66">
          <cell r="O66">
            <v>3</v>
          </cell>
          <cell r="Y66" t="str">
            <v/>
          </cell>
          <cell r="AA66" t="str">
            <v/>
          </cell>
        </row>
        <row r="67">
          <cell r="O67">
            <v>4</v>
          </cell>
          <cell r="Y67" t="str">
            <v/>
          </cell>
          <cell r="AA67" t="str">
            <v/>
          </cell>
        </row>
        <row r="68">
          <cell r="O68">
            <v>5</v>
          </cell>
          <cell r="Y68" t="str">
            <v/>
          </cell>
          <cell r="AA68" t="str">
            <v/>
          </cell>
        </row>
        <row r="69">
          <cell r="O69">
            <v>6</v>
          </cell>
          <cell r="Y69" t="str">
            <v/>
          </cell>
          <cell r="AA69" t="str">
            <v/>
          </cell>
        </row>
      </sheetData>
      <sheetData sheetId="2"/>
      <sheetData sheetId="3"/>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bibliotecasmedellin-my.sharepoint.com/personal/calidad_planeacion_bpp_gov_co/Documents/MAPA%20DE%20RIESGOS%202021/1.%20Matriz_mapa_riesgos%20DAFP.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10660F1E-C270-4FCF-BEA6-605A8E7A1A0B}">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772793-E276-4BA5-AA05-CA43C5F0077A}" name="TablaDinámica2"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1DE6A7-BCD9-4799-AB3F-747D6FDFD7DA}" name="Tabla1" displayName="Tabla1" ref="B209:C219" totalsRowShown="0" headerRowDxfId="3" dataDxfId="2">
  <autoFilter ref="B209:C219" xr:uid="{30788B53-1CC2-400D-B1F0-D9D989969153}"/>
  <tableColumns count="2">
    <tableColumn id="1" xr3:uid="{6054BB6E-6D65-4B7E-B412-16E34FD58884}" name="Criterios" dataDxfId="1"/>
    <tableColumn id="2" xr3:uid="{7E1A3D31-98E1-4378-9965-05D1CBA2D28D}"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52767-F1BD-482F-9E44-F4148DE14352}">
  <dimension ref="B1:H42"/>
  <sheetViews>
    <sheetView workbookViewId="0">
      <selection activeCell="C36" sqref="C36:D36"/>
    </sheetView>
  </sheetViews>
  <sheetFormatPr baseColWidth="10" defaultRowHeight="14.25" x14ac:dyDescent="0.2"/>
  <cols>
    <col min="1" max="1" width="11.42578125" style="1"/>
    <col min="2" max="2" width="24" style="1" customWidth="1"/>
    <col min="3" max="3" width="11.42578125" style="1"/>
    <col min="4" max="4" width="42.28515625" style="1" customWidth="1"/>
    <col min="5" max="5" width="23.7109375" style="1" customWidth="1"/>
    <col min="6" max="6" width="22.5703125" style="1" customWidth="1"/>
    <col min="7" max="16384" width="11.42578125" style="1"/>
  </cols>
  <sheetData>
    <row r="1" spans="2:8" ht="15" thickBot="1" x14ac:dyDescent="0.25"/>
    <row r="2" spans="2:8" ht="18" x14ac:dyDescent="0.2">
      <c r="B2" s="567" t="s">
        <v>193</v>
      </c>
      <c r="C2" s="568"/>
      <c r="D2" s="568"/>
      <c r="E2" s="568"/>
      <c r="F2" s="568"/>
      <c r="G2" s="568"/>
      <c r="H2" s="569"/>
    </row>
    <row r="3" spans="2:8" x14ac:dyDescent="0.2">
      <c r="B3" s="40"/>
      <c r="C3" s="41"/>
      <c r="D3" s="41"/>
      <c r="E3" s="41"/>
      <c r="F3" s="41"/>
      <c r="G3" s="41"/>
      <c r="H3" s="42"/>
    </row>
    <row r="4" spans="2:8" x14ac:dyDescent="0.2">
      <c r="B4" s="570" t="s">
        <v>194</v>
      </c>
      <c r="C4" s="571"/>
      <c r="D4" s="571"/>
      <c r="E4" s="571"/>
      <c r="F4" s="571"/>
      <c r="G4" s="571"/>
      <c r="H4" s="572"/>
    </row>
    <row r="5" spans="2:8" ht="174" customHeight="1" x14ac:dyDescent="0.2">
      <c r="B5" s="573"/>
      <c r="C5" s="574"/>
      <c r="D5" s="574"/>
      <c r="E5" s="574"/>
      <c r="F5" s="574"/>
      <c r="G5" s="574"/>
      <c r="H5" s="575"/>
    </row>
    <row r="6" spans="2:8" ht="16.5" x14ac:dyDescent="0.2">
      <c r="B6" s="576" t="s">
        <v>195</v>
      </c>
      <c r="C6" s="577"/>
      <c r="D6" s="577"/>
      <c r="E6" s="577"/>
      <c r="F6" s="577"/>
      <c r="G6" s="577"/>
      <c r="H6" s="578"/>
    </row>
    <row r="7" spans="2:8" ht="117.75" customHeight="1" x14ac:dyDescent="0.2">
      <c r="B7" s="579" t="s">
        <v>214</v>
      </c>
      <c r="C7" s="580"/>
      <c r="D7" s="580"/>
      <c r="E7" s="580"/>
      <c r="F7" s="580"/>
      <c r="G7" s="580"/>
      <c r="H7" s="581"/>
    </row>
    <row r="8" spans="2:8" ht="16.5" x14ac:dyDescent="0.2">
      <c r="B8" s="43"/>
      <c r="C8" s="44"/>
      <c r="D8" s="44"/>
      <c r="E8" s="44"/>
      <c r="F8" s="44"/>
      <c r="G8" s="44"/>
      <c r="H8" s="45"/>
    </row>
    <row r="9" spans="2:8" x14ac:dyDescent="0.2">
      <c r="B9" s="582" t="s">
        <v>213</v>
      </c>
      <c r="C9" s="583"/>
      <c r="D9" s="583"/>
      <c r="E9" s="583"/>
      <c r="F9" s="583"/>
      <c r="G9" s="583"/>
      <c r="H9" s="584"/>
    </row>
    <row r="10" spans="2:8" ht="69.75" customHeight="1" x14ac:dyDescent="0.2">
      <c r="B10" s="585"/>
      <c r="C10" s="586"/>
      <c r="D10" s="586"/>
      <c r="E10" s="586"/>
      <c r="F10" s="586"/>
      <c r="G10" s="586"/>
      <c r="H10" s="587"/>
    </row>
    <row r="11" spans="2:8" ht="15" thickBot="1" x14ac:dyDescent="0.25">
      <c r="B11" s="52"/>
      <c r="C11" s="591"/>
      <c r="D11" s="591"/>
      <c r="E11" s="592"/>
      <c r="F11" s="592"/>
      <c r="G11" s="53"/>
      <c r="H11" s="54"/>
    </row>
    <row r="12" spans="2:8" ht="14.25" customHeight="1" thickTop="1" x14ac:dyDescent="0.2">
      <c r="B12" s="52"/>
      <c r="C12" s="553" t="s">
        <v>196</v>
      </c>
      <c r="D12" s="554"/>
      <c r="E12" s="555" t="s">
        <v>197</v>
      </c>
      <c r="F12" s="556"/>
      <c r="G12" s="53"/>
      <c r="H12" s="54"/>
    </row>
    <row r="13" spans="2:8" ht="36" customHeight="1" x14ac:dyDescent="0.2">
      <c r="B13" s="46"/>
      <c r="C13" s="561" t="s">
        <v>4</v>
      </c>
      <c r="D13" s="562"/>
      <c r="E13" s="563" t="s">
        <v>198</v>
      </c>
      <c r="F13" s="564"/>
      <c r="G13" s="47"/>
      <c r="H13" s="48"/>
    </row>
    <row r="14" spans="2:8" ht="33" customHeight="1" x14ac:dyDescent="0.2">
      <c r="B14" s="46"/>
      <c r="C14" s="561" t="s">
        <v>199</v>
      </c>
      <c r="D14" s="562"/>
      <c r="E14" s="563" t="s">
        <v>200</v>
      </c>
      <c r="F14" s="564"/>
      <c r="G14" s="47"/>
      <c r="H14" s="48"/>
    </row>
    <row r="15" spans="2:8" ht="16.5" x14ac:dyDescent="0.2">
      <c r="B15" s="46"/>
      <c r="C15" s="561" t="s">
        <v>119</v>
      </c>
      <c r="D15" s="562"/>
      <c r="E15" s="563" t="s">
        <v>201</v>
      </c>
      <c r="F15" s="564"/>
      <c r="G15" s="47"/>
      <c r="H15" s="48"/>
    </row>
    <row r="16" spans="2:8" ht="126.75" customHeight="1" x14ac:dyDescent="0.2">
      <c r="B16" s="46"/>
      <c r="C16" s="561" t="s">
        <v>202</v>
      </c>
      <c r="D16" s="562"/>
      <c r="E16" s="563" t="s">
        <v>203</v>
      </c>
      <c r="F16" s="564"/>
      <c r="G16" s="47"/>
      <c r="H16" s="48"/>
    </row>
    <row r="17" spans="2:8" ht="73.5" customHeight="1" x14ac:dyDescent="0.2">
      <c r="B17" s="46"/>
      <c r="C17" s="565" t="s">
        <v>2</v>
      </c>
      <c r="D17" s="566"/>
      <c r="E17" s="559" t="s">
        <v>204</v>
      </c>
      <c r="F17" s="560"/>
      <c r="G17" s="47"/>
      <c r="H17" s="48"/>
    </row>
    <row r="18" spans="2:8" ht="60.75" customHeight="1" x14ac:dyDescent="0.2">
      <c r="B18" s="46"/>
      <c r="C18" s="565" t="s">
        <v>138</v>
      </c>
      <c r="D18" s="566"/>
      <c r="E18" s="559" t="s">
        <v>205</v>
      </c>
      <c r="F18" s="560"/>
      <c r="G18" s="47"/>
      <c r="H18" s="48"/>
    </row>
    <row r="19" spans="2:8" ht="52.5" customHeight="1" x14ac:dyDescent="0.2">
      <c r="B19" s="46"/>
      <c r="C19" s="565" t="s">
        <v>139</v>
      </c>
      <c r="D19" s="566"/>
      <c r="E19" s="559" t="s">
        <v>206</v>
      </c>
      <c r="F19" s="560"/>
      <c r="G19" s="47"/>
      <c r="H19" s="48"/>
    </row>
    <row r="20" spans="2:8" ht="134.25" customHeight="1" x14ac:dyDescent="0.2">
      <c r="B20" s="46"/>
      <c r="C20" s="565" t="s">
        <v>207</v>
      </c>
      <c r="D20" s="566"/>
      <c r="E20" s="559" t="s">
        <v>249</v>
      </c>
      <c r="F20" s="560"/>
      <c r="G20" s="47"/>
      <c r="H20" s="48"/>
    </row>
    <row r="21" spans="2:8" ht="123.75" customHeight="1" x14ac:dyDescent="0.2">
      <c r="B21" s="46"/>
      <c r="C21" s="565" t="s">
        <v>215</v>
      </c>
      <c r="D21" s="566"/>
      <c r="E21" s="559" t="s">
        <v>216</v>
      </c>
      <c r="F21" s="560"/>
      <c r="G21" s="47"/>
      <c r="H21" s="48"/>
    </row>
    <row r="22" spans="2:8" ht="117.75" customHeight="1" x14ac:dyDescent="0.2">
      <c r="B22" s="46"/>
      <c r="C22" s="565" t="s">
        <v>217</v>
      </c>
      <c r="D22" s="566"/>
      <c r="E22" s="559" t="s">
        <v>218</v>
      </c>
      <c r="F22" s="560"/>
      <c r="G22" s="47"/>
      <c r="H22" s="48"/>
    </row>
    <row r="23" spans="2:8" ht="101.25" customHeight="1" x14ac:dyDescent="0.2">
      <c r="B23" s="46"/>
      <c r="C23" s="557" t="s">
        <v>233</v>
      </c>
      <c r="D23" s="558"/>
      <c r="E23" s="559" t="s">
        <v>234</v>
      </c>
      <c r="F23" s="560"/>
      <c r="G23" s="47"/>
      <c r="H23" s="48"/>
    </row>
    <row r="24" spans="2:8" ht="63.75" customHeight="1" x14ac:dyDescent="0.2">
      <c r="B24" s="46"/>
      <c r="C24" s="557" t="s">
        <v>143</v>
      </c>
      <c r="D24" s="558"/>
      <c r="E24" s="559" t="s">
        <v>235</v>
      </c>
      <c r="F24" s="560"/>
      <c r="G24" s="47"/>
      <c r="H24" s="48"/>
    </row>
    <row r="25" spans="2:8" ht="93.75" customHeight="1" x14ac:dyDescent="0.2">
      <c r="B25" s="46"/>
      <c r="C25" s="557" t="s">
        <v>236</v>
      </c>
      <c r="D25" s="558"/>
      <c r="E25" s="559" t="s">
        <v>250</v>
      </c>
      <c r="F25" s="560"/>
      <c r="G25" s="47"/>
      <c r="H25" s="48"/>
    </row>
    <row r="26" spans="2:8" ht="76.5" customHeight="1" x14ac:dyDescent="0.2">
      <c r="B26" s="46"/>
      <c r="C26" s="557" t="s">
        <v>251</v>
      </c>
      <c r="D26" s="558"/>
      <c r="E26" s="559" t="s">
        <v>237</v>
      </c>
      <c r="F26" s="560"/>
      <c r="G26" s="47"/>
      <c r="H26" s="48"/>
    </row>
    <row r="27" spans="2:8" ht="51" customHeight="1" x14ac:dyDescent="0.2">
      <c r="B27" s="46"/>
      <c r="C27" s="557" t="s">
        <v>252</v>
      </c>
      <c r="D27" s="558"/>
      <c r="E27" s="559" t="s">
        <v>238</v>
      </c>
      <c r="F27" s="560"/>
      <c r="G27" s="47"/>
      <c r="H27" s="48"/>
    </row>
    <row r="28" spans="2:8" ht="47.25" customHeight="1" x14ac:dyDescent="0.2">
      <c r="B28" s="46"/>
      <c r="C28" s="557" t="s">
        <v>253</v>
      </c>
      <c r="D28" s="558"/>
      <c r="E28" s="559" t="s">
        <v>239</v>
      </c>
      <c r="F28" s="560"/>
      <c r="G28" s="47"/>
      <c r="H28" s="48"/>
    </row>
    <row r="29" spans="2:8" ht="64.5" customHeight="1" x14ac:dyDescent="0.2">
      <c r="B29" s="46"/>
      <c r="C29" s="557" t="s">
        <v>254</v>
      </c>
      <c r="D29" s="558"/>
      <c r="E29" s="559" t="s">
        <v>240</v>
      </c>
      <c r="F29" s="560"/>
      <c r="G29" s="47"/>
      <c r="H29" s="48"/>
    </row>
    <row r="30" spans="2:8" ht="54.75" customHeight="1" x14ac:dyDescent="0.2">
      <c r="B30" s="46"/>
      <c r="C30" s="557" t="s">
        <v>255</v>
      </c>
      <c r="D30" s="558"/>
      <c r="E30" s="559" t="s">
        <v>241</v>
      </c>
      <c r="F30" s="560"/>
      <c r="G30" s="47"/>
      <c r="H30" s="48"/>
    </row>
    <row r="31" spans="2:8" ht="52.5" customHeight="1" x14ac:dyDescent="0.2">
      <c r="B31" s="46"/>
      <c r="C31" s="557" t="s">
        <v>256</v>
      </c>
      <c r="D31" s="558"/>
      <c r="E31" s="559" t="s">
        <v>242</v>
      </c>
      <c r="F31" s="560"/>
      <c r="G31" s="47"/>
      <c r="H31" s="48"/>
    </row>
    <row r="32" spans="2:8" ht="48" customHeight="1" x14ac:dyDescent="0.2">
      <c r="B32" s="46"/>
      <c r="C32" s="557" t="s">
        <v>243</v>
      </c>
      <c r="D32" s="558"/>
      <c r="E32" s="559" t="s">
        <v>257</v>
      </c>
      <c r="F32" s="560"/>
      <c r="G32" s="47"/>
      <c r="H32" s="48"/>
    </row>
    <row r="33" spans="2:8" ht="71.25" customHeight="1" x14ac:dyDescent="0.2">
      <c r="B33" s="46"/>
      <c r="C33" s="557" t="s">
        <v>244</v>
      </c>
      <c r="D33" s="558"/>
      <c r="E33" s="559" t="s">
        <v>245</v>
      </c>
      <c r="F33" s="560"/>
      <c r="G33" s="47"/>
      <c r="H33" s="48"/>
    </row>
    <row r="34" spans="2:8" ht="167.25" customHeight="1" x14ac:dyDescent="0.2">
      <c r="B34" s="46"/>
      <c r="C34" s="557" t="s">
        <v>258</v>
      </c>
      <c r="D34" s="558"/>
      <c r="E34" s="559" t="s">
        <v>246</v>
      </c>
      <c r="F34" s="560"/>
      <c r="G34" s="47"/>
      <c r="H34" s="48"/>
    </row>
    <row r="35" spans="2:8" ht="109.5" customHeight="1" x14ac:dyDescent="0.2">
      <c r="B35" s="46"/>
      <c r="C35" s="557" t="s">
        <v>247</v>
      </c>
      <c r="D35" s="558"/>
      <c r="E35" s="559" t="s">
        <v>248</v>
      </c>
      <c r="F35" s="560"/>
      <c r="G35" s="47"/>
      <c r="H35" s="48"/>
    </row>
    <row r="36" spans="2:8" ht="15" thickBot="1" x14ac:dyDescent="0.25">
      <c r="B36" s="46"/>
      <c r="C36" s="593"/>
      <c r="D36" s="594"/>
      <c r="E36" s="595"/>
      <c r="F36" s="596"/>
      <c r="G36" s="47"/>
      <c r="H36" s="48"/>
    </row>
    <row r="37" spans="2:8" ht="15" thickTop="1" x14ac:dyDescent="0.2">
      <c r="B37" s="588" t="s">
        <v>208</v>
      </c>
      <c r="C37" s="589"/>
      <c r="D37" s="589"/>
      <c r="E37" s="589"/>
      <c r="F37" s="589"/>
      <c r="G37" s="589"/>
      <c r="H37" s="590"/>
    </row>
    <row r="38" spans="2:8" x14ac:dyDescent="0.2">
      <c r="B38" s="588" t="s">
        <v>209</v>
      </c>
      <c r="C38" s="589"/>
      <c r="D38" s="589"/>
      <c r="E38" s="589"/>
      <c r="F38" s="589"/>
      <c r="G38" s="589"/>
      <c r="H38" s="590"/>
    </row>
    <row r="39" spans="2:8" x14ac:dyDescent="0.2">
      <c r="B39" s="588" t="s">
        <v>210</v>
      </c>
      <c r="C39" s="589"/>
      <c r="D39" s="589"/>
      <c r="E39" s="589"/>
      <c r="F39" s="589"/>
      <c r="G39" s="589"/>
      <c r="H39" s="590"/>
    </row>
    <row r="40" spans="2:8" x14ac:dyDescent="0.2">
      <c r="B40" s="588" t="s">
        <v>211</v>
      </c>
      <c r="C40" s="589"/>
      <c r="D40" s="589"/>
      <c r="E40" s="589"/>
      <c r="F40" s="589"/>
      <c r="G40" s="589"/>
      <c r="H40" s="590"/>
    </row>
    <row r="41" spans="2:8" x14ac:dyDescent="0.2">
      <c r="B41" s="588" t="s">
        <v>212</v>
      </c>
      <c r="C41" s="589"/>
      <c r="D41" s="589"/>
      <c r="E41" s="589"/>
      <c r="F41" s="589"/>
      <c r="G41" s="589"/>
      <c r="H41" s="590"/>
    </row>
    <row r="42" spans="2:8" ht="15" thickBot="1" x14ac:dyDescent="0.25">
      <c r="B42" s="49"/>
      <c r="C42" s="50"/>
      <c r="D42" s="50"/>
      <c r="E42" s="50"/>
      <c r="F42" s="50"/>
      <c r="G42" s="50"/>
      <c r="H42" s="51"/>
    </row>
  </sheetData>
  <mergeCells count="62">
    <mergeCell ref="B40:H40"/>
    <mergeCell ref="B41:H41"/>
    <mergeCell ref="C11:D11"/>
    <mergeCell ref="E11:F11"/>
    <mergeCell ref="B37:H37"/>
    <mergeCell ref="B38:H38"/>
    <mergeCell ref="C35:D35"/>
    <mergeCell ref="E35:F35"/>
    <mergeCell ref="C36:D36"/>
    <mergeCell ref="E36:F36"/>
    <mergeCell ref="B39:H39"/>
    <mergeCell ref="C30:D30"/>
    <mergeCell ref="E30:F30"/>
    <mergeCell ref="C31:D31"/>
    <mergeCell ref="E31:F31"/>
    <mergeCell ref="C34:D34"/>
    <mergeCell ref="E34:F34"/>
    <mergeCell ref="C27:D27"/>
    <mergeCell ref="E27:F27"/>
    <mergeCell ref="C28:D28"/>
    <mergeCell ref="E28:F28"/>
    <mergeCell ref="C29:D29"/>
    <mergeCell ref="E29:F29"/>
    <mergeCell ref="C24:D24"/>
    <mergeCell ref="E24:F24"/>
    <mergeCell ref="C25:D25"/>
    <mergeCell ref="E25:F25"/>
    <mergeCell ref="C26:D26"/>
    <mergeCell ref="E26:F26"/>
    <mergeCell ref="C21:D21"/>
    <mergeCell ref="E21:F21"/>
    <mergeCell ref="C22:D22"/>
    <mergeCell ref="E22:F22"/>
    <mergeCell ref="C23:D23"/>
    <mergeCell ref="E23:F23"/>
    <mergeCell ref="C18:D18"/>
    <mergeCell ref="E18:F18"/>
    <mergeCell ref="C19:D19"/>
    <mergeCell ref="E19:F19"/>
    <mergeCell ref="C20:D20"/>
    <mergeCell ref="E20:F20"/>
    <mergeCell ref="B2:H2"/>
    <mergeCell ref="B4:H5"/>
    <mergeCell ref="B6:H6"/>
    <mergeCell ref="B7:H7"/>
    <mergeCell ref="B9:H10"/>
    <mergeCell ref="C12:D12"/>
    <mergeCell ref="E12:F12"/>
    <mergeCell ref="C32:D32"/>
    <mergeCell ref="E32:F32"/>
    <mergeCell ref="C33:D33"/>
    <mergeCell ref="E33:F33"/>
    <mergeCell ref="C13:D13"/>
    <mergeCell ref="E13:F13"/>
    <mergeCell ref="C14:D14"/>
    <mergeCell ref="E14:F14"/>
    <mergeCell ref="C15:D15"/>
    <mergeCell ref="E15:F15"/>
    <mergeCell ref="C16:D16"/>
    <mergeCell ref="E16:F16"/>
    <mergeCell ref="C17:D17"/>
    <mergeCell ref="E17:F17"/>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7847A-1017-4581-B7BA-4E3C338501E9}">
  <dimension ref="B2:R69"/>
  <sheetViews>
    <sheetView topLeftCell="A4" workbookViewId="0">
      <selection activeCell="C7" sqref="C7"/>
    </sheetView>
  </sheetViews>
  <sheetFormatPr baseColWidth="10" defaultRowHeight="15" x14ac:dyDescent="0.25"/>
  <cols>
    <col min="2" max="2" width="20.7109375" customWidth="1"/>
    <col min="3" max="3" width="55.140625" customWidth="1"/>
    <col min="4" max="4" width="19.85546875" customWidth="1"/>
    <col min="6" max="6" width="43.28515625" customWidth="1"/>
    <col min="7" max="7" width="10.7109375" customWidth="1"/>
    <col min="8" max="8" width="9.42578125" customWidth="1"/>
  </cols>
  <sheetData>
    <row r="2" spans="2:18" ht="15.75" x14ac:dyDescent="0.25">
      <c r="B2" s="136" t="s">
        <v>344</v>
      </c>
      <c r="C2" s="137"/>
      <c r="D2" s="137"/>
      <c r="E2" s="137"/>
    </row>
    <row r="3" spans="2:18" ht="80.25" customHeight="1" x14ac:dyDescent="0.25">
      <c r="B3" s="925" t="s">
        <v>345</v>
      </c>
      <c r="C3" s="925"/>
      <c r="D3" s="925"/>
      <c r="E3" s="925"/>
      <c r="F3" s="925"/>
      <c r="G3" s="925"/>
      <c r="H3" s="925"/>
      <c r="I3" s="925"/>
      <c r="J3" s="925"/>
      <c r="K3" s="925"/>
      <c r="L3" s="925"/>
      <c r="M3" s="925"/>
      <c r="N3" s="925"/>
      <c r="O3" s="925"/>
    </row>
    <row r="4" spans="2:18" ht="62.25" customHeight="1" x14ac:dyDescent="0.25">
      <c r="B4" s="97"/>
      <c r="C4" s="98" t="s">
        <v>149</v>
      </c>
      <c r="D4" s="142" t="s">
        <v>1</v>
      </c>
      <c r="F4" s="927" t="s">
        <v>346</v>
      </c>
      <c r="G4" s="927"/>
      <c r="H4" s="927"/>
      <c r="I4" s="927"/>
      <c r="J4" s="6"/>
      <c r="K4" s="6"/>
      <c r="L4" s="6"/>
      <c r="M4" s="6"/>
      <c r="N4" s="6"/>
      <c r="O4" s="6"/>
      <c r="P4" s="6"/>
      <c r="Q4" s="6"/>
      <c r="R4" s="6"/>
    </row>
    <row r="5" spans="2:18" ht="62.25" customHeight="1" x14ac:dyDescent="0.25">
      <c r="B5" s="99" t="s">
        <v>272</v>
      </c>
      <c r="C5" s="138" t="s">
        <v>273</v>
      </c>
      <c r="D5" s="139">
        <v>0.2</v>
      </c>
      <c r="F5" s="926" t="s">
        <v>347</v>
      </c>
      <c r="G5" s="926"/>
      <c r="H5" s="926"/>
      <c r="I5" s="926"/>
      <c r="J5" s="926"/>
      <c r="K5" s="926"/>
      <c r="L5" s="926"/>
      <c r="M5" s="926"/>
      <c r="N5" s="926"/>
      <c r="O5" s="6"/>
      <c r="P5" s="6"/>
      <c r="Q5" s="6"/>
      <c r="R5" s="6"/>
    </row>
    <row r="6" spans="2:18" ht="31.5" x14ac:dyDescent="0.25">
      <c r="B6" s="102" t="s">
        <v>274</v>
      </c>
      <c r="C6" s="140" t="s">
        <v>275</v>
      </c>
      <c r="D6" s="141">
        <v>0.4</v>
      </c>
      <c r="F6" s="928" t="s">
        <v>348</v>
      </c>
      <c r="G6" s="928"/>
      <c r="H6" s="928"/>
      <c r="I6" s="928"/>
      <c r="J6" s="928"/>
      <c r="K6" s="928"/>
      <c r="L6" s="928"/>
      <c r="M6" s="928"/>
      <c r="N6" s="928"/>
      <c r="O6" s="6"/>
      <c r="P6" s="6"/>
      <c r="Q6" s="6"/>
      <c r="R6" s="6"/>
    </row>
    <row r="7" spans="2:18" ht="31.5" x14ac:dyDescent="0.25">
      <c r="B7" s="105" t="s">
        <v>158</v>
      </c>
      <c r="C7" s="140" t="s">
        <v>276</v>
      </c>
      <c r="D7" s="141">
        <v>0.6</v>
      </c>
      <c r="F7" s="937" t="s">
        <v>455</v>
      </c>
      <c r="G7" s="937"/>
      <c r="H7" s="937"/>
    </row>
    <row r="8" spans="2:18" ht="31.5" x14ac:dyDescent="0.25">
      <c r="B8" s="106" t="s">
        <v>160</v>
      </c>
      <c r="C8" s="140" t="s">
        <v>277</v>
      </c>
      <c r="D8" s="141">
        <v>0.8</v>
      </c>
      <c r="F8" s="143" t="s">
        <v>349</v>
      </c>
      <c r="G8" s="929" t="s">
        <v>350</v>
      </c>
      <c r="H8" s="930"/>
    </row>
    <row r="9" spans="2:18" ht="31.5" x14ac:dyDescent="0.25">
      <c r="B9" s="107" t="s">
        <v>278</v>
      </c>
      <c r="C9" s="140" t="s">
        <v>279</v>
      </c>
      <c r="D9" s="141">
        <v>1</v>
      </c>
      <c r="F9" s="146" t="s">
        <v>351</v>
      </c>
      <c r="G9" s="147" t="s">
        <v>352</v>
      </c>
      <c r="H9" s="147" t="s">
        <v>353</v>
      </c>
      <c r="I9" s="144"/>
    </row>
    <row r="10" spans="2:18" ht="30.75" customHeight="1" x14ac:dyDescent="0.25">
      <c r="F10" s="145" t="s">
        <v>361</v>
      </c>
      <c r="G10" s="7" t="s">
        <v>778</v>
      </c>
      <c r="H10" s="7"/>
      <c r="I10" s="144"/>
    </row>
    <row r="11" spans="2:18" ht="41.25" customHeight="1" x14ac:dyDescent="0.25">
      <c r="F11" s="145" t="s">
        <v>362</v>
      </c>
      <c r="G11" s="7"/>
      <c r="H11" s="7" t="s">
        <v>778</v>
      </c>
      <c r="I11" s="144"/>
    </row>
    <row r="12" spans="2:18" ht="34.5" customHeight="1" x14ac:dyDescent="0.25">
      <c r="F12" s="145" t="s">
        <v>363</v>
      </c>
      <c r="G12" s="7" t="s">
        <v>778</v>
      </c>
      <c r="H12" s="7"/>
      <c r="I12" s="144"/>
    </row>
    <row r="13" spans="2:18" ht="42.75" customHeight="1" x14ac:dyDescent="0.25">
      <c r="F13" s="145" t="s">
        <v>364</v>
      </c>
      <c r="G13" s="7" t="s">
        <v>778</v>
      </c>
      <c r="H13" s="7"/>
      <c r="I13" s="144"/>
    </row>
    <row r="14" spans="2:18" ht="26.25" x14ac:dyDescent="0.25">
      <c r="F14" s="145" t="s">
        <v>365</v>
      </c>
      <c r="G14" s="7" t="s">
        <v>778</v>
      </c>
      <c r="H14" s="7"/>
      <c r="I14" s="144"/>
    </row>
    <row r="15" spans="2:18" x14ac:dyDescent="0.25">
      <c r="F15" s="145" t="s">
        <v>366</v>
      </c>
      <c r="G15" s="7"/>
      <c r="H15" s="7" t="s">
        <v>778</v>
      </c>
      <c r="I15" s="144"/>
    </row>
    <row r="16" spans="2:18" ht="26.25" x14ac:dyDescent="0.25">
      <c r="F16" s="145" t="s">
        <v>367</v>
      </c>
      <c r="G16" s="7" t="s">
        <v>778</v>
      </c>
      <c r="H16" s="7"/>
      <c r="I16" s="144"/>
    </row>
    <row r="17" spans="6:9" ht="39" x14ac:dyDescent="0.25">
      <c r="F17" s="145" t="s">
        <v>368</v>
      </c>
      <c r="G17" s="7"/>
      <c r="H17" s="7" t="s">
        <v>778</v>
      </c>
      <c r="I17" s="144"/>
    </row>
    <row r="18" spans="6:9" x14ac:dyDescent="0.25">
      <c r="F18" s="145" t="s">
        <v>369</v>
      </c>
      <c r="G18" s="7"/>
      <c r="H18" s="7" t="s">
        <v>778</v>
      </c>
      <c r="I18" s="144"/>
    </row>
    <row r="19" spans="6:9" ht="26.25" x14ac:dyDescent="0.25">
      <c r="F19" s="145" t="s">
        <v>370</v>
      </c>
      <c r="G19" s="7" t="s">
        <v>778</v>
      </c>
      <c r="H19" s="7"/>
      <c r="I19" s="144"/>
    </row>
    <row r="20" spans="6:9" x14ac:dyDescent="0.25">
      <c r="F20" s="145" t="s">
        <v>371</v>
      </c>
      <c r="G20" s="7" t="s">
        <v>778</v>
      </c>
      <c r="H20" s="7"/>
      <c r="I20" s="144"/>
    </row>
    <row r="21" spans="6:9" x14ac:dyDescent="0.25">
      <c r="F21" s="145" t="s">
        <v>372</v>
      </c>
      <c r="G21" s="7" t="s">
        <v>778</v>
      </c>
      <c r="H21" s="7"/>
      <c r="I21" s="144"/>
    </row>
    <row r="22" spans="6:9" x14ac:dyDescent="0.25">
      <c r="F22" s="145" t="s">
        <v>373</v>
      </c>
      <c r="G22" s="7" t="s">
        <v>778</v>
      </c>
      <c r="H22" s="7"/>
      <c r="I22" s="144"/>
    </row>
    <row r="23" spans="6:9" x14ac:dyDescent="0.25">
      <c r="F23" s="145" t="s">
        <v>374</v>
      </c>
      <c r="G23" s="7" t="s">
        <v>778</v>
      </c>
      <c r="H23" s="7"/>
      <c r="I23" s="144"/>
    </row>
    <row r="24" spans="6:9" x14ac:dyDescent="0.25">
      <c r="F24" s="145" t="s">
        <v>375</v>
      </c>
      <c r="G24" s="7" t="s">
        <v>778</v>
      </c>
      <c r="H24" s="7"/>
      <c r="I24" s="144"/>
    </row>
    <row r="25" spans="6:9" ht="26.25" x14ac:dyDescent="0.25">
      <c r="F25" s="145" t="s">
        <v>376</v>
      </c>
      <c r="G25" s="7"/>
      <c r="H25" s="7" t="s">
        <v>778</v>
      </c>
      <c r="I25" s="144"/>
    </row>
    <row r="26" spans="6:9" x14ac:dyDescent="0.25">
      <c r="F26" s="145" t="s">
        <v>377</v>
      </c>
      <c r="G26" s="7"/>
      <c r="H26" s="7" t="s">
        <v>778</v>
      </c>
      <c r="I26" s="144"/>
    </row>
    <row r="27" spans="6:9" x14ac:dyDescent="0.25">
      <c r="F27" s="145" t="s">
        <v>378</v>
      </c>
      <c r="G27" s="7"/>
      <c r="H27" s="7" t="s">
        <v>778</v>
      </c>
      <c r="I27" s="144"/>
    </row>
    <row r="28" spans="6:9" x14ac:dyDescent="0.25">
      <c r="F28" s="145" t="s">
        <v>379</v>
      </c>
      <c r="G28" s="7"/>
      <c r="H28" s="7" t="s">
        <v>778</v>
      </c>
      <c r="I28" s="144"/>
    </row>
    <row r="29" spans="6:9" ht="76.5" customHeight="1" x14ac:dyDescent="0.25">
      <c r="F29" s="940" t="s">
        <v>354</v>
      </c>
      <c r="G29" s="941"/>
      <c r="H29" s="942"/>
      <c r="I29" s="144"/>
    </row>
    <row r="30" spans="6:9" ht="51.75" customHeight="1" x14ac:dyDescent="0.25">
      <c r="F30" s="149" t="s">
        <v>355</v>
      </c>
      <c r="G30" s="943" t="s">
        <v>356</v>
      </c>
      <c r="H30" s="943"/>
      <c r="I30" s="144"/>
    </row>
    <row r="31" spans="6:9" ht="51.75" customHeight="1" x14ac:dyDescent="0.25">
      <c r="F31" s="148" t="s">
        <v>357</v>
      </c>
      <c r="G31" s="938" t="s">
        <v>358</v>
      </c>
      <c r="H31" s="938"/>
      <c r="I31" s="144"/>
    </row>
    <row r="32" spans="6:9" ht="51.75" customHeight="1" x14ac:dyDescent="0.25">
      <c r="F32" s="150" t="s">
        <v>359</v>
      </c>
      <c r="G32" s="939" t="s">
        <v>360</v>
      </c>
      <c r="H32" s="939"/>
      <c r="I32" s="144"/>
    </row>
    <row r="53" spans="2:6" ht="15.75" thickBot="1" x14ac:dyDescent="0.3"/>
    <row r="54" spans="2:6" ht="16.5" thickBot="1" x14ac:dyDescent="0.3">
      <c r="B54" s="931" t="s">
        <v>452</v>
      </c>
      <c r="C54" s="932"/>
      <c r="D54" s="933"/>
    </row>
    <row r="57" spans="2:6" ht="15.75" thickBot="1" x14ac:dyDescent="0.3"/>
    <row r="58" spans="2:6" x14ac:dyDescent="0.25">
      <c r="F58" s="934" t="s">
        <v>453</v>
      </c>
    </row>
    <row r="59" spans="2:6" x14ac:dyDescent="0.25">
      <c r="F59" s="935"/>
    </row>
    <row r="60" spans="2:6" x14ac:dyDescent="0.25">
      <c r="F60" s="935"/>
    </row>
    <row r="61" spans="2:6" x14ac:dyDescent="0.25">
      <c r="F61" s="935"/>
    </row>
    <row r="62" spans="2:6" x14ac:dyDescent="0.25">
      <c r="F62" s="935"/>
    </row>
    <row r="63" spans="2:6" x14ac:dyDescent="0.25">
      <c r="F63" s="935"/>
    </row>
    <row r="64" spans="2:6" x14ac:dyDescent="0.25">
      <c r="F64" s="935"/>
    </row>
    <row r="65" spans="6:6" x14ac:dyDescent="0.25">
      <c r="F65" s="935"/>
    </row>
    <row r="66" spans="6:6" x14ac:dyDescent="0.25">
      <c r="F66" s="935"/>
    </row>
    <row r="67" spans="6:6" x14ac:dyDescent="0.25">
      <c r="F67" s="935"/>
    </row>
    <row r="68" spans="6:6" x14ac:dyDescent="0.25">
      <c r="F68" s="935"/>
    </row>
    <row r="69" spans="6:6" ht="15.75" thickBot="1" x14ac:dyDescent="0.3">
      <c r="F69" s="936"/>
    </row>
  </sheetData>
  <mergeCells count="12">
    <mergeCell ref="B54:D54"/>
    <mergeCell ref="F58:F69"/>
    <mergeCell ref="F7:H7"/>
    <mergeCell ref="G31:H31"/>
    <mergeCell ref="G32:H32"/>
    <mergeCell ref="F29:H29"/>
    <mergeCell ref="G30:H30"/>
    <mergeCell ref="B3:O3"/>
    <mergeCell ref="F5:N5"/>
    <mergeCell ref="F4:I4"/>
    <mergeCell ref="F6:N6"/>
    <mergeCell ref="G8:H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7AC07-B4DD-4ECA-BE9D-91352D19A49B}">
  <dimension ref="C2:D14"/>
  <sheetViews>
    <sheetView workbookViewId="0">
      <selection activeCell="D1" sqref="D1"/>
    </sheetView>
  </sheetViews>
  <sheetFormatPr baseColWidth="10" defaultRowHeight="15" x14ac:dyDescent="0.25"/>
  <cols>
    <col min="3" max="3" width="31.7109375" customWidth="1"/>
    <col min="4" max="4" width="81.28515625" customWidth="1"/>
  </cols>
  <sheetData>
    <row r="2" spans="3:4" x14ac:dyDescent="0.25">
      <c r="C2" s="157" t="s">
        <v>424</v>
      </c>
      <c r="D2" s="157" t="s">
        <v>425</v>
      </c>
    </row>
    <row r="3" spans="3:4" ht="94.5" customHeight="1" x14ac:dyDescent="0.25">
      <c r="C3" s="31" t="s">
        <v>420</v>
      </c>
      <c r="D3" s="5" t="s">
        <v>421</v>
      </c>
    </row>
    <row r="4" spans="3:4" ht="141.75" customHeight="1" x14ac:dyDescent="0.25">
      <c r="C4" s="31" t="s">
        <v>422</v>
      </c>
      <c r="D4" s="5" t="s">
        <v>423</v>
      </c>
    </row>
    <row r="5" spans="3:4" ht="199.5" x14ac:dyDescent="0.25">
      <c r="C5" s="31" t="s">
        <v>426</v>
      </c>
      <c r="D5" s="5" t="s">
        <v>427</v>
      </c>
    </row>
    <row r="6" spans="3:4" ht="102" customHeight="1" x14ac:dyDescent="0.25">
      <c r="C6" s="31" t="s">
        <v>428</v>
      </c>
      <c r="D6" s="5" t="s">
        <v>429</v>
      </c>
    </row>
    <row r="7" spans="3:4" ht="81.75" customHeight="1" x14ac:dyDescent="0.25">
      <c r="C7" s="31" t="s">
        <v>430</v>
      </c>
      <c r="D7" s="5" t="s">
        <v>431</v>
      </c>
    </row>
    <row r="8" spans="3:4" ht="63" customHeight="1" x14ac:dyDescent="0.25">
      <c r="C8" s="31" t="s">
        <v>432</v>
      </c>
      <c r="D8" s="5" t="s">
        <v>433</v>
      </c>
    </row>
    <row r="9" spans="3:4" ht="77.25" customHeight="1" x14ac:dyDescent="0.25">
      <c r="C9" s="31" t="s">
        <v>434</v>
      </c>
      <c r="D9" s="5" t="s">
        <v>435</v>
      </c>
    </row>
    <row r="10" spans="3:4" x14ac:dyDescent="0.25">
      <c r="C10" s="156"/>
      <c r="D10" s="155"/>
    </row>
    <row r="11" spans="3:4" x14ac:dyDescent="0.25">
      <c r="C11" s="156"/>
      <c r="D11" s="155"/>
    </row>
    <row r="12" spans="3:4" x14ac:dyDescent="0.25">
      <c r="C12" s="156"/>
      <c r="D12" s="155"/>
    </row>
    <row r="13" spans="3:4" x14ac:dyDescent="0.25">
      <c r="C13" s="156"/>
      <c r="D13" s="155"/>
    </row>
    <row r="14" spans="3:4" x14ac:dyDescent="0.25">
      <c r="D14" s="155"/>
    </row>
  </sheetData>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9EE2-5255-4181-B795-761E2E63E1BB}">
  <dimension ref="B1:O125"/>
  <sheetViews>
    <sheetView topLeftCell="A12" workbookViewId="0">
      <selection activeCell="D59" sqref="D59"/>
    </sheetView>
  </sheetViews>
  <sheetFormatPr baseColWidth="10" defaultRowHeight="15" x14ac:dyDescent="0.25"/>
  <cols>
    <col min="2" max="2" width="58.85546875" customWidth="1"/>
    <col min="3" max="3" width="40" customWidth="1"/>
    <col min="4" max="4" width="27.5703125" customWidth="1"/>
    <col min="7" max="7" width="15" customWidth="1"/>
    <col min="8" max="8" width="17.7109375" customWidth="1"/>
    <col min="9" max="9" width="19.28515625" customWidth="1"/>
    <col min="10" max="10" width="13.28515625" customWidth="1"/>
    <col min="12" max="12" width="12.5703125" customWidth="1"/>
    <col min="13" max="13" width="14.42578125" customWidth="1"/>
    <col min="14" max="14" width="11.85546875" customWidth="1"/>
  </cols>
  <sheetData>
    <row r="1" spans="2:15" ht="18.75" thickBot="1" x14ac:dyDescent="0.3">
      <c r="E1" s="949" t="s">
        <v>523</v>
      </c>
      <c r="F1" s="950"/>
      <c r="G1" s="950"/>
      <c r="H1" s="950"/>
      <c r="I1" s="950"/>
      <c r="J1" s="950"/>
      <c r="K1" s="950"/>
      <c r="L1" s="950"/>
      <c r="M1" s="950"/>
      <c r="N1" s="950"/>
      <c r="O1" s="951"/>
    </row>
    <row r="2" spans="2:15" ht="60.75" customHeight="1" thickBot="1" x14ac:dyDescent="0.3">
      <c r="B2" s="947" t="s">
        <v>495</v>
      </c>
      <c r="C2" s="948"/>
      <c r="E2" s="159" t="s">
        <v>4</v>
      </c>
      <c r="F2" s="159" t="s">
        <v>507</v>
      </c>
      <c r="G2" s="159" t="s">
        <v>499</v>
      </c>
      <c r="H2" s="159" t="s">
        <v>500</v>
      </c>
      <c r="I2" s="159" t="s">
        <v>501</v>
      </c>
      <c r="J2" s="159" t="s">
        <v>502</v>
      </c>
      <c r="K2" s="159" t="s">
        <v>503</v>
      </c>
      <c r="L2" s="160" t="s">
        <v>504</v>
      </c>
      <c r="M2" s="160" t="s">
        <v>514</v>
      </c>
      <c r="N2" s="160" t="s">
        <v>505</v>
      </c>
      <c r="O2" s="159" t="s">
        <v>506</v>
      </c>
    </row>
    <row r="3" spans="2:15" ht="71.25" x14ac:dyDescent="0.25">
      <c r="B3" s="164" t="s">
        <v>496</v>
      </c>
      <c r="C3" s="164" t="s">
        <v>497</v>
      </c>
      <c r="E3" s="31" t="s">
        <v>508</v>
      </c>
      <c r="F3" s="31" t="s">
        <v>20</v>
      </c>
      <c r="G3" s="31" t="s">
        <v>509</v>
      </c>
      <c r="H3" s="31" t="s">
        <v>510</v>
      </c>
      <c r="I3" s="31" t="s">
        <v>511</v>
      </c>
      <c r="J3" s="31" t="s">
        <v>512</v>
      </c>
      <c r="K3" s="31" t="s">
        <v>513</v>
      </c>
      <c r="L3" s="31" t="s">
        <v>89</v>
      </c>
      <c r="M3" s="31" t="s">
        <v>89</v>
      </c>
      <c r="N3" s="31" t="s">
        <v>89</v>
      </c>
      <c r="O3" s="31" t="s">
        <v>89</v>
      </c>
    </row>
    <row r="4" spans="2:15" ht="186.75" customHeight="1" x14ac:dyDescent="0.25">
      <c r="B4" s="9" t="s">
        <v>561</v>
      </c>
      <c r="C4" s="4" t="s">
        <v>498</v>
      </c>
      <c r="E4" s="31" t="s">
        <v>508</v>
      </c>
      <c r="F4" s="31" t="s">
        <v>515</v>
      </c>
      <c r="G4" s="31" t="s">
        <v>516</v>
      </c>
      <c r="H4" s="31" t="s">
        <v>510</v>
      </c>
      <c r="I4" s="31" t="s">
        <v>517</v>
      </c>
      <c r="J4" s="31" t="s">
        <v>183</v>
      </c>
      <c r="K4" s="31" t="s">
        <v>183</v>
      </c>
      <c r="L4" s="31" t="s">
        <v>518</v>
      </c>
      <c r="M4" s="31" t="s">
        <v>519</v>
      </c>
      <c r="N4" s="31" t="s">
        <v>87</v>
      </c>
      <c r="O4" s="31" t="s">
        <v>88</v>
      </c>
    </row>
    <row r="5" spans="2:15" ht="111" customHeight="1" x14ac:dyDescent="0.25">
      <c r="E5" s="31" t="s">
        <v>508</v>
      </c>
      <c r="F5" s="31" t="s">
        <v>520</v>
      </c>
      <c r="G5" s="31" t="s">
        <v>521</v>
      </c>
      <c r="H5" s="31" t="s">
        <v>510</v>
      </c>
      <c r="I5" s="31" t="s">
        <v>511</v>
      </c>
      <c r="J5" s="31" t="s">
        <v>522</v>
      </c>
      <c r="K5" s="31" t="s">
        <v>513</v>
      </c>
      <c r="L5" s="135" t="s">
        <v>518</v>
      </c>
      <c r="M5" s="135" t="s">
        <v>518</v>
      </c>
      <c r="N5" s="135" t="s">
        <v>518</v>
      </c>
      <c r="O5" s="135" t="s">
        <v>518</v>
      </c>
    </row>
    <row r="58" spans="2:4" ht="20.25" x14ac:dyDescent="0.3">
      <c r="B58" s="165" t="s">
        <v>530</v>
      </c>
      <c r="C58" s="165"/>
    </row>
    <row r="60" spans="2:4" ht="40.5" x14ac:dyDescent="0.25">
      <c r="B60" s="166" t="s">
        <v>532</v>
      </c>
      <c r="C60" s="166" t="s">
        <v>531</v>
      </c>
      <c r="D60" s="166" t="s">
        <v>533</v>
      </c>
    </row>
    <row r="61" spans="2:4" ht="28.5" x14ac:dyDescent="0.25">
      <c r="B61" s="31" t="s">
        <v>534</v>
      </c>
      <c r="C61" s="31" t="s">
        <v>535</v>
      </c>
      <c r="D61" s="31" t="s">
        <v>536</v>
      </c>
    </row>
    <row r="62" spans="2:4" x14ac:dyDescent="0.25">
      <c r="B62" s="31" t="s">
        <v>517</v>
      </c>
      <c r="C62" s="31" t="s">
        <v>537</v>
      </c>
      <c r="D62" s="31" t="s">
        <v>538</v>
      </c>
    </row>
    <row r="63" spans="2:4" ht="28.5" x14ac:dyDescent="0.25">
      <c r="B63" s="31" t="s">
        <v>539</v>
      </c>
      <c r="C63" s="31" t="s">
        <v>540</v>
      </c>
      <c r="D63" s="31" t="s">
        <v>546</v>
      </c>
    </row>
    <row r="64" spans="2:4" ht="25.5" customHeight="1" x14ac:dyDescent="0.25">
      <c r="B64" s="163" t="s">
        <v>511</v>
      </c>
      <c r="C64" s="163" t="s">
        <v>541</v>
      </c>
      <c r="D64" s="163" t="s">
        <v>542</v>
      </c>
    </row>
    <row r="65" spans="2:4" ht="22.5" customHeight="1" x14ac:dyDescent="0.25">
      <c r="B65" s="135" t="s">
        <v>543</v>
      </c>
      <c r="C65" s="135" t="s">
        <v>544</v>
      </c>
      <c r="D65" s="135" t="s">
        <v>545</v>
      </c>
    </row>
    <row r="66" spans="2:4" ht="25.5" customHeight="1" x14ac:dyDescent="0.25">
      <c r="B66" s="163" t="s">
        <v>547</v>
      </c>
      <c r="C66" s="163" t="s">
        <v>548</v>
      </c>
      <c r="D66" s="163" t="s">
        <v>538</v>
      </c>
    </row>
    <row r="67" spans="2:4" x14ac:dyDescent="0.25">
      <c r="B67" s="163"/>
      <c r="C67" s="135"/>
      <c r="D67" s="135"/>
    </row>
    <row r="70" spans="2:4" ht="23.25" x14ac:dyDescent="0.25">
      <c r="B70" s="892" t="s">
        <v>271</v>
      </c>
      <c r="C70" s="892"/>
      <c r="D70" s="892"/>
    </row>
    <row r="71" spans="2:4" x14ac:dyDescent="0.25">
      <c r="B71" s="27"/>
      <c r="C71" s="27"/>
      <c r="D71" s="27"/>
    </row>
    <row r="72" spans="2:4" ht="51" x14ac:dyDescent="0.25">
      <c r="B72" s="97"/>
      <c r="C72" s="98" t="s">
        <v>149</v>
      </c>
      <c r="D72" s="98" t="s">
        <v>1</v>
      </c>
    </row>
    <row r="73" spans="2:4" ht="76.5" x14ac:dyDescent="0.25">
      <c r="B73" s="99" t="s">
        <v>272</v>
      </c>
      <c r="C73" s="100" t="s">
        <v>273</v>
      </c>
      <c r="D73" s="101">
        <v>0.2</v>
      </c>
    </row>
    <row r="74" spans="2:4" ht="76.5" x14ac:dyDescent="0.25">
      <c r="B74" s="102" t="s">
        <v>274</v>
      </c>
      <c r="C74" s="103" t="s">
        <v>275</v>
      </c>
      <c r="D74" s="104">
        <v>0.4</v>
      </c>
    </row>
    <row r="75" spans="2:4" ht="76.5" x14ac:dyDescent="0.25">
      <c r="B75" s="105" t="s">
        <v>158</v>
      </c>
      <c r="C75" s="103" t="s">
        <v>276</v>
      </c>
      <c r="D75" s="104">
        <v>0.6</v>
      </c>
    </row>
    <row r="76" spans="2:4" ht="127.5" x14ac:dyDescent="0.25">
      <c r="B76" s="106" t="s">
        <v>160</v>
      </c>
      <c r="C76" s="103" t="s">
        <v>277</v>
      </c>
      <c r="D76" s="104">
        <v>0.8</v>
      </c>
    </row>
    <row r="77" spans="2:4" ht="76.5" x14ac:dyDescent="0.25">
      <c r="B77" s="107" t="s">
        <v>278</v>
      </c>
      <c r="C77" s="103" t="s">
        <v>279</v>
      </c>
      <c r="D77" s="104">
        <v>1</v>
      </c>
    </row>
    <row r="80" spans="2:4" ht="33" customHeight="1" x14ac:dyDescent="0.25">
      <c r="B80" s="910" t="s">
        <v>282</v>
      </c>
      <c r="C80" s="910"/>
      <c r="D80" s="910"/>
    </row>
    <row r="81" spans="2:4" x14ac:dyDescent="0.25">
      <c r="B81" s="27"/>
      <c r="C81" s="27"/>
      <c r="D81" s="27"/>
    </row>
    <row r="82" spans="2:4" ht="46.5" x14ac:dyDescent="0.25">
      <c r="B82" s="112"/>
      <c r="C82" s="142" t="s">
        <v>283</v>
      </c>
      <c r="D82" s="142" t="s">
        <v>284</v>
      </c>
    </row>
    <row r="83" spans="2:4" ht="60" customHeight="1" x14ac:dyDescent="0.25">
      <c r="B83" s="114" t="s">
        <v>190</v>
      </c>
      <c r="C83" s="167" t="s">
        <v>285</v>
      </c>
      <c r="D83" s="138" t="s">
        <v>286</v>
      </c>
    </row>
    <row r="84" spans="2:4" ht="60" customHeight="1" x14ac:dyDescent="0.25">
      <c r="B84" s="117" t="s">
        <v>287</v>
      </c>
      <c r="C84" s="168" t="s">
        <v>288</v>
      </c>
      <c r="D84" s="140" t="s">
        <v>289</v>
      </c>
    </row>
    <row r="85" spans="2:4" ht="60" customHeight="1" x14ac:dyDescent="0.25">
      <c r="B85" s="120" t="s">
        <v>93</v>
      </c>
      <c r="C85" s="168" t="s">
        <v>290</v>
      </c>
      <c r="D85" s="140" t="s">
        <v>291</v>
      </c>
    </row>
    <row r="86" spans="2:4" ht="60" customHeight="1" x14ac:dyDescent="0.25">
      <c r="B86" s="121" t="s">
        <v>94</v>
      </c>
      <c r="C86" s="168" t="s">
        <v>292</v>
      </c>
      <c r="D86" s="140" t="s">
        <v>293</v>
      </c>
    </row>
    <row r="87" spans="2:4" ht="60" customHeight="1" x14ac:dyDescent="0.25">
      <c r="B87" s="122" t="s">
        <v>95</v>
      </c>
      <c r="C87" s="168" t="s">
        <v>294</v>
      </c>
      <c r="D87" s="140" t="s">
        <v>295</v>
      </c>
    </row>
    <row r="88" spans="2:4" ht="21" thickBot="1" x14ac:dyDescent="0.3">
      <c r="B88" s="123"/>
      <c r="C88" s="124"/>
      <c r="D88" s="124"/>
    </row>
    <row r="89" spans="2:4" ht="72.75" customHeight="1" thickBot="1" x14ac:dyDescent="0.3">
      <c r="B89" s="952" t="s">
        <v>549</v>
      </c>
      <c r="C89" s="953"/>
      <c r="D89" s="954"/>
    </row>
    <row r="92" spans="2:4" ht="18.75" x14ac:dyDescent="0.3">
      <c r="B92" s="169" t="s">
        <v>550</v>
      </c>
      <c r="C92" s="170"/>
      <c r="D92" s="170"/>
    </row>
    <row r="124" spans="2:6" ht="15.75" thickBot="1" x14ac:dyDescent="0.3"/>
    <row r="125" spans="2:6" ht="18.75" thickBot="1" x14ac:dyDescent="0.3">
      <c r="B125" s="944" t="s">
        <v>551</v>
      </c>
      <c r="C125" s="945"/>
      <c r="D125" s="945"/>
      <c r="E125" s="945"/>
      <c r="F125" s="946"/>
    </row>
  </sheetData>
  <mergeCells count="6">
    <mergeCell ref="B125:F125"/>
    <mergeCell ref="B2:C2"/>
    <mergeCell ref="E1:O1"/>
    <mergeCell ref="B70:D70"/>
    <mergeCell ref="B80:D80"/>
    <mergeCell ref="B89:D8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4856-2C75-46BD-B7E0-4883A73261B1}">
  <dimension ref="B41:E42"/>
  <sheetViews>
    <sheetView topLeftCell="A124" workbookViewId="0">
      <selection activeCell="B118" sqref="B118"/>
    </sheetView>
  </sheetViews>
  <sheetFormatPr baseColWidth="10" defaultRowHeight="15" x14ac:dyDescent="0.25"/>
  <cols>
    <col min="1" max="1" width="0.42578125" customWidth="1"/>
  </cols>
  <sheetData>
    <row r="41" spans="2:5" ht="20.25" x14ac:dyDescent="0.3">
      <c r="B41" s="210" t="s">
        <v>616</v>
      </c>
      <c r="C41" s="211"/>
      <c r="D41" s="211"/>
      <c r="E41" s="211"/>
    </row>
    <row r="42" spans="2:5" x14ac:dyDescent="0.25">
      <c r="B42" s="211"/>
      <c r="C42" s="211"/>
      <c r="D42" s="211"/>
      <c r="E42" s="211"/>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40A97-AEAE-4CEA-AF10-EAC4AE680741}">
  <dimension ref="C1:G48"/>
  <sheetViews>
    <sheetView workbookViewId="0">
      <selection activeCell="B3" sqref="B3"/>
    </sheetView>
  </sheetViews>
  <sheetFormatPr baseColWidth="10" defaultRowHeight="15" x14ac:dyDescent="0.25"/>
  <cols>
    <col min="3" max="3" width="32.7109375" customWidth="1"/>
    <col min="4" max="4" width="13.42578125" customWidth="1"/>
    <col min="5" max="5" width="10" customWidth="1"/>
    <col min="6" max="6" width="13.7109375" customWidth="1"/>
    <col min="7" max="7" width="43.85546875" customWidth="1"/>
  </cols>
  <sheetData>
    <row r="1" spans="3:7" ht="15.75" thickBot="1" x14ac:dyDescent="0.3"/>
    <row r="2" spans="3:7" ht="25.5" customHeight="1" thickBot="1" x14ac:dyDescent="0.3">
      <c r="C2" s="981" t="s">
        <v>81</v>
      </c>
      <c r="D2" s="982"/>
      <c r="E2" s="982"/>
      <c r="F2" s="982"/>
      <c r="G2" s="983"/>
    </row>
    <row r="3" spans="3:7" x14ac:dyDescent="0.25">
      <c r="D3" s="958" t="s">
        <v>2</v>
      </c>
      <c r="E3" s="959"/>
      <c r="F3" s="960"/>
    </row>
    <row r="4" spans="3:7" x14ac:dyDescent="0.25">
      <c r="C4" s="229" t="s">
        <v>625</v>
      </c>
      <c r="D4" s="218" t="s">
        <v>38</v>
      </c>
      <c r="E4" s="219" t="s">
        <v>633</v>
      </c>
      <c r="F4" s="219" t="s">
        <v>7</v>
      </c>
    </row>
    <row r="5" spans="3:7" x14ac:dyDescent="0.25">
      <c r="C5" s="217" t="s">
        <v>160</v>
      </c>
      <c r="D5" s="220" t="s">
        <v>634</v>
      </c>
      <c r="E5" s="221" t="s">
        <v>635</v>
      </c>
      <c r="F5" s="222" t="s">
        <v>630</v>
      </c>
    </row>
    <row r="6" spans="3:7" x14ac:dyDescent="0.25">
      <c r="C6" s="217" t="s">
        <v>632</v>
      </c>
      <c r="D6" s="221" t="s">
        <v>160</v>
      </c>
      <c r="E6" s="222" t="s">
        <v>630</v>
      </c>
      <c r="F6" s="223" t="s">
        <v>274</v>
      </c>
    </row>
    <row r="7" spans="3:7" x14ac:dyDescent="0.25">
      <c r="C7" s="217" t="s">
        <v>274</v>
      </c>
      <c r="D7" s="222" t="s">
        <v>630</v>
      </c>
      <c r="E7" s="223" t="s">
        <v>274</v>
      </c>
      <c r="F7" s="224" t="s">
        <v>636</v>
      </c>
    </row>
    <row r="8" spans="3:7" ht="30.75" thickBot="1" x14ac:dyDescent="0.3">
      <c r="C8" s="215" t="s">
        <v>624</v>
      </c>
      <c r="D8" s="216" t="s">
        <v>625</v>
      </c>
      <c r="E8" s="216" t="s">
        <v>626</v>
      </c>
      <c r="F8" s="216" t="s">
        <v>627</v>
      </c>
      <c r="G8" s="216" t="s">
        <v>656</v>
      </c>
    </row>
    <row r="9" spans="3:7" x14ac:dyDescent="0.25">
      <c r="C9" s="212" t="s">
        <v>628</v>
      </c>
    </row>
    <row r="10" spans="3:7" ht="78" customHeight="1" x14ac:dyDescent="0.25">
      <c r="C10" s="213" t="s">
        <v>629</v>
      </c>
      <c r="D10" s="214" t="s">
        <v>274</v>
      </c>
      <c r="E10" s="214" t="s">
        <v>635</v>
      </c>
      <c r="F10" s="226" t="s">
        <v>630</v>
      </c>
      <c r="G10" s="213" t="s">
        <v>631</v>
      </c>
    </row>
    <row r="11" spans="3:7" ht="46.5" customHeight="1" x14ac:dyDescent="0.25">
      <c r="C11" s="225" t="s">
        <v>637</v>
      </c>
      <c r="D11" s="214" t="s">
        <v>274</v>
      </c>
      <c r="E11" s="214" t="s">
        <v>635</v>
      </c>
      <c r="F11" s="226" t="s">
        <v>630</v>
      </c>
      <c r="G11" s="213" t="s">
        <v>638</v>
      </c>
    </row>
    <row r="12" spans="3:7" x14ac:dyDescent="0.25">
      <c r="C12" s="213"/>
      <c r="D12" s="214"/>
      <c r="E12" s="214"/>
      <c r="F12" s="214"/>
      <c r="G12" s="213"/>
    </row>
    <row r="13" spans="3:7" x14ac:dyDescent="0.25">
      <c r="C13" s="227" t="s">
        <v>639</v>
      </c>
      <c r="D13" s="965"/>
      <c r="E13" s="966"/>
      <c r="F13" s="966"/>
      <c r="G13" s="967"/>
    </row>
    <row r="14" spans="3:7" ht="15" customHeight="1" x14ac:dyDescent="0.25">
      <c r="C14" s="955" t="s">
        <v>640</v>
      </c>
      <c r="D14" s="963" t="s">
        <v>274</v>
      </c>
      <c r="E14" s="969" t="s">
        <v>630</v>
      </c>
      <c r="F14" s="961" t="s">
        <v>274</v>
      </c>
      <c r="G14" s="955" t="s">
        <v>641</v>
      </c>
    </row>
    <row r="15" spans="3:7" x14ac:dyDescent="0.25">
      <c r="C15" s="956"/>
      <c r="D15" s="972"/>
      <c r="E15" s="970"/>
      <c r="F15" s="968"/>
      <c r="G15" s="956"/>
    </row>
    <row r="16" spans="3:7" ht="25.5" customHeight="1" x14ac:dyDescent="0.25">
      <c r="C16" s="957"/>
      <c r="D16" s="964"/>
      <c r="E16" s="971"/>
      <c r="F16" s="962"/>
      <c r="G16" s="957"/>
    </row>
    <row r="17" spans="3:7" ht="15" customHeight="1" x14ac:dyDescent="0.25">
      <c r="C17" s="955" t="s">
        <v>642</v>
      </c>
      <c r="D17" s="963" t="s">
        <v>274</v>
      </c>
      <c r="E17" s="963" t="s">
        <v>160</v>
      </c>
      <c r="F17" s="976" t="s">
        <v>636</v>
      </c>
      <c r="G17" s="955" t="s">
        <v>643</v>
      </c>
    </row>
    <row r="18" spans="3:7" ht="29.25" customHeight="1" x14ac:dyDescent="0.25">
      <c r="C18" s="957"/>
      <c r="D18" s="964"/>
      <c r="E18" s="964"/>
      <c r="F18" s="977"/>
      <c r="G18" s="957"/>
    </row>
    <row r="19" spans="3:7" x14ac:dyDescent="0.25">
      <c r="C19" s="228" t="s">
        <v>644</v>
      </c>
      <c r="D19" s="965"/>
      <c r="E19" s="966"/>
      <c r="F19" s="966"/>
      <c r="G19" s="967"/>
    </row>
    <row r="20" spans="3:7" ht="33.75" customHeight="1" x14ac:dyDescent="0.25">
      <c r="C20" s="955" t="s">
        <v>645</v>
      </c>
      <c r="D20" s="963" t="s">
        <v>274</v>
      </c>
      <c r="E20" s="969" t="s">
        <v>630</v>
      </c>
      <c r="F20" s="961" t="s">
        <v>274</v>
      </c>
      <c r="G20" s="955" t="s">
        <v>646</v>
      </c>
    </row>
    <row r="21" spans="3:7" x14ac:dyDescent="0.25">
      <c r="C21" s="957"/>
      <c r="D21" s="964"/>
      <c r="E21" s="971"/>
      <c r="F21" s="962"/>
      <c r="G21" s="957"/>
    </row>
    <row r="22" spans="3:7" ht="36" customHeight="1" x14ac:dyDescent="0.25">
      <c r="C22" s="955" t="s">
        <v>647</v>
      </c>
      <c r="D22" s="963" t="s">
        <v>274</v>
      </c>
      <c r="E22" s="963" t="s">
        <v>160</v>
      </c>
      <c r="F22" s="973" t="s">
        <v>630</v>
      </c>
      <c r="G22" s="955" t="s">
        <v>648</v>
      </c>
    </row>
    <row r="23" spans="3:7" x14ac:dyDescent="0.25">
      <c r="C23" s="957"/>
      <c r="D23" s="964"/>
      <c r="E23" s="964"/>
      <c r="F23" s="974"/>
      <c r="G23" s="957"/>
    </row>
    <row r="24" spans="3:7" x14ac:dyDescent="0.25">
      <c r="C24" s="227" t="s">
        <v>649</v>
      </c>
      <c r="D24" s="965"/>
      <c r="E24" s="966"/>
      <c r="F24" s="966"/>
      <c r="G24" s="967"/>
    </row>
    <row r="25" spans="3:7" ht="15" customHeight="1" x14ac:dyDescent="0.25">
      <c r="C25" s="955" t="s">
        <v>650</v>
      </c>
      <c r="D25" s="963" t="s">
        <v>274</v>
      </c>
      <c r="E25" s="963" t="s">
        <v>160</v>
      </c>
      <c r="F25" s="973" t="s">
        <v>630</v>
      </c>
      <c r="G25" s="955" t="s">
        <v>651</v>
      </c>
    </row>
    <row r="26" spans="3:7" x14ac:dyDescent="0.25">
      <c r="C26" s="956"/>
      <c r="D26" s="972"/>
      <c r="E26" s="972"/>
      <c r="F26" s="975"/>
      <c r="G26" s="956"/>
    </row>
    <row r="27" spans="3:7" x14ac:dyDescent="0.25">
      <c r="C27" s="957"/>
      <c r="D27" s="964"/>
      <c r="E27" s="964"/>
      <c r="F27" s="974"/>
      <c r="G27" s="957"/>
    </row>
    <row r="28" spans="3:7" ht="15" customHeight="1" x14ac:dyDescent="0.25">
      <c r="C28" s="955" t="s">
        <v>652</v>
      </c>
      <c r="D28" s="969" t="s">
        <v>630</v>
      </c>
      <c r="E28" s="969" t="s">
        <v>630</v>
      </c>
      <c r="F28" s="973" t="s">
        <v>630</v>
      </c>
      <c r="G28" s="955" t="s">
        <v>653</v>
      </c>
    </row>
    <row r="29" spans="3:7" x14ac:dyDescent="0.25">
      <c r="C29" s="956"/>
      <c r="D29" s="970"/>
      <c r="E29" s="970"/>
      <c r="F29" s="975"/>
      <c r="G29" s="956"/>
    </row>
    <row r="30" spans="3:7" x14ac:dyDescent="0.25">
      <c r="C30" s="956"/>
      <c r="D30" s="970"/>
      <c r="E30" s="970"/>
      <c r="F30" s="975"/>
      <c r="G30" s="956"/>
    </row>
    <row r="31" spans="3:7" x14ac:dyDescent="0.25">
      <c r="C31" s="957"/>
      <c r="D31" s="971"/>
      <c r="E31" s="971"/>
      <c r="F31" s="974"/>
      <c r="G31" s="957"/>
    </row>
    <row r="32" spans="3:7" x14ac:dyDescent="0.25">
      <c r="C32" s="230" t="s">
        <v>654</v>
      </c>
      <c r="D32" s="965"/>
      <c r="E32" s="966"/>
      <c r="F32" s="966"/>
      <c r="G32" s="967"/>
    </row>
    <row r="33" spans="3:7" ht="15" customHeight="1" x14ac:dyDescent="0.25">
      <c r="C33" s="978" t="s">
        <v>655</v>
      </c>
      <c r="D33" s="969" t="s">
        <v>630</v>
      </c>
      <c r="E33" s="963" t="s">
        <v>160</v>
      </c>
      <c r="F33" s="973" t="s">
        <v>630</v>
      </c>
      <c r="G33" s="955" t="s">
        <v>657</v>
      </c>
    </row>
    <row r="34" spans="3:7" x14ac:dyDescent="0.25">
      <c r="C34" s="979"/>
      <c r="D34" s="970"/>
      <c r="E34" s="972"/>
      <c r="F34" s="975"/>
      <c r="G34" s="956"/>
    </row>
    <row r="35" spans="3:7" x14ac:dyDescent="0.25">
      <c r="C35" s="979"/>
      <c r="D35" s="970"/>
      <c r="E35" s="972"/>
      <c r="F35" s="975"/>
      <c r="G35" s="956"/>
    </row>
    <row r="36" spans="3:7" x14ac:dyDescent="0.25">
      <c r="C36" s="980"/>
      <c r="D36" s="971"/>
      <c r="E36" s="964"/>
      <c r="F36" s="974"/>
      <c r="G36" s="957"/>
    </row>
    <row r="37" spans="3:7" ht="15" customHeight="1" x14ac:dyDescent="0.25">
      <c r="C37" s="955" t="s">
        <v>658</v>
      </c>
      <c r="D37" s="969" t="s">
        <v>630</v>
      </c>
      <c r="E37" s="963" t="s">
        <v>160</v>
      </c>
      <c r="F37" s="973" t="s">
        <v>630</v>
      </c>
      <c r="G37" s="955" t="s">
        <v>657</v>
      </c>
    </row>
    <row r="38" spans="3:7" x14ac:dyDescent="0.25">
      <c r="C38" s="956"/>
      <c r="D38" s="970"/>
      <c r="E38" s="972"/>
      <c r="F38" s="975"/>
      <c r="G38" s="956"/>
    </row>
    <row r="39" spans="3:7" x14ac:dyDescent="0.25">
      <c r="C39" s="956"/>
      <c r="D39" s="970"/>
      <c r="E39" s="972"/>
      <c r="F39" s="975"/>
      <c r="G39" s="956"/>
    </row>
    <row r="40" spans="3:7" x14ac:dyDescent="0.25">
      <c r="C40" s="957"/>
      <c r="D40" s="971"/>
      <c r="E40" s="964"/>
      <c r="F40" s="974"/>
      <c r="G40" s="957"/>
    </row>
    <row r="41" spans="3:7" x14ac:dyDescent="0.25">
      <c r="C41" s="232" t="s">
        <v>659</v>
      </c>
      <c r="D41" s="231"/>
      <c r="E41" s="965"/>
      <c r="F41" s="966"/>
      <c r="G41" s="967"/>
    </row>
    <row r="42" spans="3:7" ht="15" customHeight="1" x14ac:dyDescent="0.25">
      <c r="C42" s="955" t="s">
        <v>660</v>
      </c>
      <c r="D42" s="978" t="s">
        <v>274</v>
      </c>
      <c r="E42" s="963" t="s">
        <v>160</v>
      </c>
      <c r="F42" s="973" t="s">
        <v>630</v>
      </c>
      <c r="G42" s="955" t="s">
        <v>661</v>
      </c>
    </row>
    <row r="43" spans="3:7" x14ac:dyDescent="0.25">
      <c r="C43" s="956"/>
      <c r="D43" s="979"/>
      <c r="E43" s="972"/>
      <c r="F43" s="975"/>
      <c r="G43" s="956"/>
    </row>
    <row r="44" spans="3:7" x14ac:dyDescent="0.25">
      <c r="C44" s="957"/>
      <c r="D44" s="980"/>
      <c r="E44" s="964"/>
      <c r="F44" s="974"/>
      <c r="G44" s="957"/>
    </row>
    <row r="45" spans="3:7" ht="15" customHeight="1" x14ac:dyDescent="0.25">
      <c r="C45" s="955" t="s">
        <v>662</v>
      </c>
      <c r="D45" s="978" t="s">
        <v>274</v>
      </c>
      <c r="E45" s="963" t="s">
        <v>160</v>
      </c>
      <c r="F45" s="973" t="s">
        <v>630</v>
      </c>
      <c r="G45" s="955" t="s">
        <v>661</v>
      </c>
    </row>
    <row r="46" spans="3:7" x14ac:dyDescent="0.25">
      <c r="C46" s="956"/>
      <c r="D46" s="979"/>
      <c r="E46" s="972"/>
      <c r="F46" s="975"/>
      <c r="G46" s="956"/>
    </row>
    <row r="47" spans="3:7" x14ac:dyDescent="0.25">
      <c r="C47" s="956"/>
      <c r="D47" s="979"/>
      <c r="E47" s="972"/>
      <c r="F47" s="975"/>
      <c r="G47" s="956"/>
    </row>
    <row r="48" spans="3:7" x14ac:dyDescent="0.25">
      <c r="C48" s="957"/>
      <c r="D48" s="980"/>
      <c r="E48" s="964"/>
      <c r="F48" s="974"/>
      <c r="G48" s="957"/>
    </row>
  </sheetData>
  <mergeCells count="57">
    <mergeCell ref="G45:G48"/>
    <mergeCell ref="C2:G2"/>
    <mergeCell ref="E41:G41"/>
    <mergeCell ref="C42:C44"/>
    <mergeCell ref="D42:D44"/>
    <mergeCell ref="E42:E44"/>
    <mergeCell ref="F42:F44"/>
    <mergeCell ref="G42:G44"/>
    <mergeCell ref="C45:C48"/>
    <mergeCell ref="D45:D48"/>
    <mergeCell ref="E45:E48"/>
    <mergeCell ref="F45:F48"/>
    <mergeCell ref="C37:C40"/>
    <mergeCell ref="D37:D40"/>
    <mergeCell ref="E37:E40"/>
    <mergeCell ref="F37:F40"/>
    <mergeCell ref="C14:C16"/>
    <mergeCell ref="F17:F18"/>
    <mergeCell ref="E17:E18"/>
    <mergeCell ref="G37:G40"/>
    <mergeCell ref="G28:G31"/>
    <mergeCell ref="C33:C36"/>
    <mergeCell ref="D33:D36"/>
    <mergeCell ref="E33:E36"/>
    <mergeCell ref="D32:G32"/>
    <mergeCell ref="F33:F36"/>
    <mergeCell ref="G33:G36"/>
    <mergeCell ref="C28:C31"/>
    <mergeCell ref="D28:D31"/>
    <mergeCell ref="E28:E31"/>
    <mergeCell ref="F28:F31"/>
    <mergeCell ref="D24:G24"/>
    <mergeCell ref="C25:C27"/>
    <mergeCell ref="D25:D27"/>
    <mergeCell ref="E25:E27"/>
    <mergeCell ref="F25:F27"/>
    <mergeCell ref="G25:G27"/>
    <mergeCell ref="C22:C23"/>
    <mergeCell ref="F22:F23"/>
    <mergeCell ref="D17:D18"/>
    <mergeCell ref="C17:C18"/>
    <mergeCell ref="C20:C21"/>
    <mergeCell ref="D20:D21"/>
    <mergeCell ref="E20:E21"/>
    <mergeCell ref="D19:G19"/>
    <mergeCell ref="G20:G21"/>
    <mergeCell ref="G14:G16"/>
    <mergeCell ref="G17:G18"/>
    <mergeCell ref="D3:F3"/>
    <mergeCell ref="F20:F21"/>
    <mergeCell ref="D22:D23"/>
    <mergeCell ref="E22:E23"/>
    <mergeCell ref="G22:G23"/>
    <mergeCell ref="D13:G13"/>
    <mergeCell ref="F14:F16"/>
    <mergeCell ref="E14:E16"/>
    <mergeCell ref="D14:D16"/>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9F9E8-C4CB-4B7C-8F28-D7D6EA6414BF}">
  <dimension ref="B1:D94"/>
  <sheetViews>
    <sheetView topLeftCell="A19" workbookViewId="0">
      <selection activeCell="B28" sqref="B28"/>
    </sheetView>
  </sheetViews>
  <sheetFormatPr baseColWidth="10" defaultRowHeight="15" x14ac:dyDescent="0.2"/>
  <cols>
    <col min="1" max="1" width="11.42578125" style="6"/>
    <col min="2" max="2" width="27.42578125" style="6" customWidth="1"/>
    <col min="3" max="3" width="31.5703125" style="6" customWidth="1"/>
    <col min="4" max="4" width="59.7109375" style="6" customWidth="1"/>
    <col min="5" max="16384" width="11.42578125" style="6"/>
  </cols>
  <sheetData>
    <row r="1" spans="2:4" ht="15.75" thickBot="1" x14ac:dyDescent="0.25"/>
    <row r="2" spans="2:4" ht="24.75" customHeight="1" x14ac:dyDescent="0.2">
      <c r="B2" s="600"/>
      <c r="C2" s="602" t="s">
        <v>73</v>
      </c>
      <c r="D2" s="174" t="s">
        <v>9</v>
      </c>
    </row>
    <row r="3" spans="2:4" ht="24.75" customHeight="1" thickBot="1" x14ac:dyDescent="0.25">
      <c r="B3" s="601"/>
      <c r="C3" s="603"/>
      <c r="D3" s="175" t="s">
        <v>74</v>
      </c>
    </row>
    <row r="4" spans="2:4" ht="16.5" thickBot="1" x14ac:dyDescent="0.25">
      <c r="B4" s="24"/>
      <c r="C4" s="25"/>
      <c r="D4" s="171"/>
    </row>
    <row r="5" spans="2:4" ht="36.75" customHeight="1" thickBot="1" x14ac:dyDescent="0.25">
      <c r="B5" s="604" t="s">
        <v>75</v>
      </c>
      <c r="C5" s="605"/>
      <c r="D5" s="606"/>
    </row>
    <row r="6" spans="2:4" ht="24" customHeight="1" x14ac:dyDescent="0.2">
      <c r="B6" s="516" t="s">
        <v>76</v>
      </c>
      <c r="C6" s="607" t="s">
        <v>77</v>
      </c>
      <c r="D6" s="607"/>
    </row>
    <row r="7" spans="2:4" ht="30" customHeight="1" x14ac:dyDescent="0.2">
      <c r="B7" s="608" t="s">
        <v>78</v>
      </c>
      <c r="C7" s="611" t="s">
        <v>582</v>
      </c>
      <c r="D7" s="611"/>
    </row>
    <row r="8" spans="2:4" ht="30" customHeight="1" x14ac:dyDescent="0.2">
      <c r="B8" s="609"/>
      <c r="C8" s="611" t="s">
        <v>583</v>
      </c>
      <c r="D8" s="611"/>
    </row>
    <row r="9" spans="2:4" ht="30" customHeight="1" x14ac:dyDescent="0.2">
      <c r="B9" s="609"/>
      <c r="C9" s="611" t="s">
        <v>584</v>
      </c>
      <c r="D9" s="611"/>
    </row>
    <row r="10" spans="2:4" ht="30" customHeight="1" x14ac:dyDescent="0.2">
      <c r="B10" s="609"/>
      <c r="C10" s="612" t="s">
        <v>585</v>
      </c>
      <c r="D10" s="613"/>
    </row>
    <row r="11" spans="2:4" ht="30" customHeight="1" x14ac:dyDescent="0.2">
      <c r="B11" s="609"/>
      <c r="C11" s="612" t="s">
        <v>586</v>
      </c>
      <c r="D11" s="613"/>
    </row>
    <row r="12" spans="2:4" ht="30" customHeight="1" x14ac:dyDescent="0.2">
      <c r="B12" s="610"/>
      <c r="C12" s="612" t="s">
        <v>587</v>
      </c>
      <c r="D12" s="613"/>
    </row>
    <row r="13" spans="2:4" ht="159" customHeight="1" x14ac:dyDescent="0.2">
      <c r="B13" s="517" t="s">
        <v>85</v>
      </c>
      <c r="C13" s="598" t="s">
        <v>777</v>
      </c>
      <c r="D13" s="599"/>
    </row>
    <row r="14" spans="2:4" ht="30" customHeight="1" x14ac:dyDescent="0.2">
      <c r="B14" s="618" t="s">
        <v>79</v>
      </c>
      <c r="C14" s="597" t="s">
        <v>588</v>
      </c>
      <c r="D14" s="597"/>
    </row>
    <row r="15" spans="2:4" ht="30" customHeight="1" x14ac:dyDescent="0.2">
      <c r="B15" s="618"/>
      <c r="C15" s="619" t="s">
        <v>589</v>
      </c>
      <c r="D15" s="619"/>
    </row>
    <row r="16" spans="2:4" ht="30" customHeight="1" x14ac:dyDescent="0.2">
      <c r="B16" s="618"/>
      <c r="C16" s="620" t="s">
        <v>590</v>
      </c>
      <c r="D16" s="620"/>
    </row>
    <row r="17" spans="2:4" ht="30" customHeight="1" x14ac:dyDescent="0.2">
      <c r="B17" s="618"/>
      <c r="C17" s="620" t="s">
        <v>591</v>
      </c>
      <c r="D17" s="620"/>
    </row>
    <row r="18" spans="2:4" ht="30" customHeight="1" x14ac:dyDescent="0.2">
      <c r="B18" s="618"/>
      <c r="C18" s="619" t="s">
        <v>592</v>
      </c>
      <c r="D18" s="619"/>
    </row>
    <row r="19" spans="2:4" ht="30" customHeight="1" x14ac:dyDescent="0.2">
      <c r="B19" s="618"/>
      <c r="C19" s="597" t="s">
        <v>593</v>
      </c>
      <c r="D19" s="597"/>
    </row>
    <row r="20" spans="2:4" ht="30" customHeight="1" x14ac:dyDescent="0.2">
      <c r="B20" s="608" t="s">
        <v>80</v>
      </c>
      <c r="C20" s="620" t="s">
        <v>594</v>
      </c>
      <c r="D20" s="620"/>
    </row>
    <row r="21" spans="2:4" ht="30" customHeight="1" x14ac:dyDescent="0.2">
      <c r="B21" s="609"/>
      <c r="C21" s="620" t="s">
        <v>595</v>
      </c>
      <c r="D21" s="620"/>
    </row>
    <row r="22" spans="2:4" ht="30" customHeight="1" x14ac:dyDescent="0.2">
      <c r="B22" s="609"/>
      <c r="C22" s="621" t="s">
        <v>596</v>
      </c>
      <c r="D22" s="621"/>
    </row>
    <row r="23" spans="2:4" ht="30" customHeight="1" x14ac:dyDescent="0.2">
      <c r="B23" s="609"/>
      <c r="C23" s="620" t="s">
        <v>597</v>
      </c>
      <c r="D23" s="620"/>
    </row>
    <row r="24" spans="2:4" ht="30" customHeight="1" x14ac:dyDescent="0.2">
      <c r="B24" s="609"/>
      <c r="C24" s="621" t="s">
        <v>598</v>
      </c>
      <c r="D24" s="621"/>
    </row>
    <row r="25" spans="2:4" ht="30" customHeight="1" x14ac:dyDescent="0.2">
      <c r="B25" s="609"/>
      <c r="C25" s="597" t="s">
        <v>599</v>
      </c>
      <c r="D25" s="597"/>
    </row>
    <row r="26" spans="2:4" ht="50.25" customHeight="1" x14ac:dyDescent="0.2">
      <c r="B26" s="610"/>
      <c r="C26" s="597" t="s">
        <v>600</v>
      </c>
      <c r="D26" s="597"/>
    </row>
    <row r="28" spans="2:4" ht="15.75" x14ac:dyDescent="0.25">
      <c r="B28" s="176" t="s">
        <v>91</v>
      </c>
      <c r="C28" s="177" t="s">
        <v>141</v>
      </c>
      <c r="D28" s="172" t="s">
        <v>189</v>
      </c>
    </row>
    <row r="29" spans="2:4" ht="15.75" x14ac:dyDescent="0.2">
      <c r="B29" s="178" t="s">
        <v>86</v>
      </c>
      <c r="C29" s="57">
        <v>0.2</v>
      </c>
      <c r="D29" s="173" t="s">
        <v>222</v>
      </c>
    </row>
    <row r="30" spans="2:4" ht="16.5" thickBot="1" x14ac:dyDescent="0.25">
      <c r="B30" s="179" t="s">
        <v>87</v>
      </c>
      <c r="C30" s="58">
        <v>0.4</v>
      </c>
      <c r="D30" s="173" t="s">
        <v>223</v>
      </c>
    </row>
    <row r="31" spans="2:4" ht="16.5" thickBot="1" x14ac:dyDescent="0.25">
      <c r="B31" s="180" t="s">
        <v>88</v>
      </c>
      <c r="C31" s="57">
        <v>0.6</v>
      </c>
      <c r="D31" s="173" t="s">
        <v>224</v>
      </c>
    </row>
    <row r="32" spans="2:4" ht="15.75" x14ac:dyDescent="0.2">
      <c r="B32" s="181" t="s">
        <v>89</v>
      </c>
      <c r="C32" s="39">
        <v>0.8</v>
      </c>
      <c r="D32" s="182"/>
    </row>
    <row r="33" spans="2:4" ht="15.75" x14ac:dyDescent="0.2">
      <c r="B33" s="183" t="s">
        <v>90</v>
      </c>
      <c r="C33" s="39">
        <v>1</v>
      </c>
      <c r="D33" s="182"/>
    </row>
    <row r="35" spans="2:4" ht="15.75" x14ac:dyDescent="0.25">
      <c r="B35" s="172" t="s">
        <v>189</v>
      </c>
      <c r="C35" s="177" t="s">
        <v>141</v>
      </c>
    </row>
    <row r="36" spans="2:4" ht="15.75" x14ac:dyDescent="0.2">
      <c r="B36" s="178" t="s">
        <v>191</v>
      </c>
      <c r="C36" s="39">
        <v>0.2</v>
      </c>
    </row>
    <row r="37" spans="2:4" ht="15.75" x14ac:dyDescent="0.2">
      <c r="B37" s="184" t="s">
        <v>185</v>
      </c>
      <c r="C37" s="39">
        <v>0.4</v>
      </c>
    </row>
    <row r="38" spans="2:4" ht="15.75" x14ac:dyDescent="0.2">
      <c r="B38" s="185" t="s">
        <v>186</v>
      </c>
      <c r="C38" s="39">
        <v>0.6</v>
      </c>
    </row>
    <row r="39" spans="2:4" ht="15.75" x14ac:dyDescent="0.2">
      <c r="B39" s="186" t="s">
        <v>187</v>
      </c>
      <c r="C39" s="39">
        <v>0.8</v>
      </c>
    </row>
    <row r="40" spans="2:4" ht="15.75" x14ac:dyDescent="0.2">
      <c r="B40" s="183" t="s">
        <v>188</v>
      </c>
      <c r="C40" s="39">
        <v>1</v>
      </c>
    </row>
    <row r="41" spans="2:4" ht="15.75" x14ac:dyDescent="0.2">
      <c r="B41" s="187"/>
      <c r="C41" s="133"/>
    </row>
    <row r="42" spans="2:4" ht="15.75" x14ac:dyDescent="0.2">
      <c r="B42" s="187"/>
      <c r="C42" s="133"/>
    </row>
    <row r="43" spans="2:4" ht="15.75" x14ac:dyDescent="0.2">
      <c r="B43" s="187"/>
      <c r="C43" s="133"/>
    </row>
    <row r="44" spans="2:4" ht="15.75" x14ac:dyDescent="0.25">
      <c r="B44" s="188" t="s">
        <v>306</v>
      </c>
      <c r="C44" s="133"/>
      <c r="D44" s="176" t="s">
        <v>438</v>
      </c>
    </row>
    <row r="45" spans="2:4" ht="31.5" x14ac:dyDescent="0.2">
      <c r="B45" s="189" t="s">
        <v>283</v>
      </c>
      <c r="C45" s="133"/>
      <c r="D45" s="6" t="s">
        <v>441</v>
      </c>
    </row>
    <row r="46" spans="2:4" ht="30" x14ac:dyDescent="0.2">
      <c r="B46" s="190" t="s">
        <v>285</v>
      </c>
      <c r="C46" s="133"/>
      <c r="D46" s="6" t="s">
        <v>439</v>
      </c>
    </row>
    <row r="47" spans="2:4" x14ac:dyDescent="0.2">
      <c r="B47" s="191" t="s">
        <v>288</v>
      </c>
      <c r="C47" s="133"/>
      <c r="D47" s="6" t="s">
        <v>528</v>
      </c>
    </row>
    <row r="48" spans="2:4" x14ac:dyDescent="0.2">
      <c r="B48" s="191" t="s">
        <v>290</v>
      </c>
      <c r="C48" s="133"/>
      <c r="D48" s="6" t="s">
        <v>527</v>
      </c>
    </row>
    <row r="49" spans="2:4" x14ac:dyDescent="0.2">
      <c r="B49" s="191" t="s">
        <v>292</v>
      </c>
      <c r="C49" s="133"/>
      <c r="D49" s="6" t="s">
        <v>529</v>
      </c>
    </row>
    <row r="50" spans="2:4" x14ac:dyDescent="0.2">
      <c r="B50" s="191" t="s">
        <v>294</v>
      </c>
      <c r="C50" s="133"/>
    </row>
    <row r="51" spans="2:4" ht="15.75" x14ac:dyDescent="0.2">
      <c r="B51" s="189" t="s">
        <v>284</v>
      </c>
      <c r="C51" s="133"/>
    </row>
    <row r="52" spans="2:4" ht="45" x14ac:dyDescent="0.2">
      <c r="B52" s="192" t="s">
        <v>286</v>
      </c>
      <c r="C52" s="133"/>
    </row>
    <row r="53" spans="2:4" ht="105" x14ac:dyDescent="0.2">
      <c r="B53" s="193" t="s">
        <v>289</v>
      </c>
      <c r="C53" s="133"/>
    </row>
    <row r="54" spans="2:4" ht="75" x14ac:dyDescent="0.2">
      <c r="B54" s="193" t="s">
        <v>291</v>
      </c>
      <c r="C54" s="133"/>
    </row>
    <row r="55" spans="2:4" ht="105" x14ac:dyDescent="0.2">
      <c r="B55" s="193" t="s">
        <v>399</v>
      </c>
    </row>
    <row r="56" spans="2:4" ht="75" x14ac:dyDescent="0.2">
      <c r="B56" s="193" t="s">
        <v>295</v>
      </c>
    </row>
    <row r="57" spans="2:4" ht="15.75" thickBot="1" x14ac:dyDescent="0.25">
      <c r="B57" s="194"/>
    </row>
    <row r="58" spans="2:4" ht="16.5" thickBot="1" x14ac:dyDescent="0.25">
      <c r="B58" s="614" t="s">
        <v>322</v>
      </c>
      <c r="C58" s="615"/>
    </row>
    <row r="59" spans="2:4" ht="23.25" customHeight="1" x14ac:dyDescent="0.25">
      <c r="B59" s="195" t="s">
        <v>319</v>
      </c>
      <c r="C59" s="196" t="s">
        <v>97</v>
      </c>
      <c r="D59" s="176" t="s">
        <v>315</v>
      </c>
    </row>
    <row r="60" spans="2:4" x14ac:dyDescent="0.2">
      <c r="B60" s="197" t="s">
        <v>316</v>
      </c>
      <c r="C60" s="198">
        <v>0.25</v>
      </c>
      <c r="D60" s="199" t="s">
        <v>91</v>
      </c>
    </row>
    <row r="61" spans="2:4" x14ac:dyDescent="0.2">
      <c r="B61" s="200" t="s">
        <v>317</v>
      </c>
      <c r="C61" s="198">
        <v>0.15</v>
      </c>
      <c r="D61" s="199" t="s">
        <v>189</v>
      </c>
    </row>
    <row r="62" spans="2:4" x14ac:dyDescent="0.2">
      <c r="B62" s="201" t="s">
        <v>318</v>
      </c>
      <c r="C62" s="198">
        <v>0.1</v>
      </c>
    </row>
    <row r="65" spans="2:3" ht="15.75" x14ac:dyDescent="0.25">
      <c r="B65" s="172" t="s">
        <v>163</v>
      </c>
      <c r="C65" s="202" t="s">
        <v>97</v>
      </c>
    </row>
    <row r="66" spans="2:3" x14ac:dyDescent="0.2">
      <c r="B66" s="203" t="s">
        <v>320</v>
      </c>
      <c r="C66" s="198">
        <v>0.25</v>
      </c>
    </row>
    <row r="67" spans="2:3" x14ac:dyDescent="0.2">
      <c r="B67" s="204" t="s">
        <v>321</v>
      </c>
      <c r="C67" s="198">
        <v>0.15</v>
      </c>
    </row>
    <row r="68" spans="2:3" ht="15.75" thickBot="1" x14ac:dyDescent="0.25"/>
    <row r="69" spans="2:3" ht="16.5" thickBot="1" x14ac:dyDescent="0.3">
      <c r="B69" s="616" t="s">
        <v>164</v>
      </c>
      <c r="C69" s="617"/>
    </row>
    <row r="70" spans="2:3" ht="15.75" x14ac:dyDescent="0.25">
      <c r="B70" s="176" t="s">
        <v>165</v>
      </c>
    </row>
    <row r="71" spans="2:3" x14ac:dyDescent="0.2">
      <c r="B71" s="199" t="s">
        <v>114</v>
      </c>
    </row>
    <row r="72" spans="2:3" x14ac:dyDescent="0.2">
      <c r="B72" s="199" t="s">
        <v>113</v>
      </c>
    </row>
    <row r="74" spans="2:3" ht="15.75" x14ac:dyDescent="0.25">
      <c r="B74" s="172" t="s">
        <v>166</v>
      </c>
    </row>
    <row r="75" spans="2:3" x14ac:dyDescent="0.2">
      <c r="B75" s="199" t="s">
        <v>116</v>
      </c>
    </row>
    <row r="76" spans="2:3" x14ac:dyDescent="0.2">
      <c r="B76" s="199" t="s">
        <v>117</v>
      </c>
    </row>
    <row r="78" spans="2:3" ht="15.75" x14ac:dyDescent="0.25">
      <c r="B78" s="172" t="s">
        <v>167</v>
      </c>
    </row>
    <row r="79" spans="2:3" x14ac:dyDescent="0.2">
      <c r="B79" s="199" t="s">
        <v>168</v>
      </c>
    </row>
    <row r="80" spans="2:3" x14ac:dyDescent="0.2">
      <c r="B80" s="199" t="s">
        <v>169</v>
      </c>
    </row>
    <row r="82" spans="2:2" ht="15.75" x14ac:dyDescent="0.25">
      <c r="B82" s="176" t="s">
        <v>121</v>
      </c>
    </row>
    <row r="83" spans="2:2" x14ac:dyDescent="0.2">
      <c r="B83" s="6" t="s">
        <v>226</v>
      </c>
    </row>
    <row r="84" spans="2:2" x14ac:dyDescent="0.2">
      <c r="B84" s="6" t="s">
        <v>227</v>
      </c>
    </row>
    <row r="85" spans="2:2" x14ac:dyDescent="0.2">
      <c r="B85" s="6" t="s">
        <v>228</v>
      </c>
    </row>
    <row r="86" spans="2:2" x14ac:dyDescent="0.2">
      <c r="B86" s="6" t="s">
        <v>229</v>
      </c>
    </row>
    <row r="87" spans="2:2" x14ac:dyDescent="0.2">
      <c r="B87" s="6" t="s">
        <v>230</v>
      </c>
    </row>
    <row r="88" spans="2:2" x14ac:dyDescent="0.2">
      <c r="B88" s="6" t="s">
        <v>231</v>
      </c>
    </row>
    <row r="89" spans="2:2" x14ac:dyDescent="0.2">
      <c r="B89" s="6" t="s">
        <v>232</v>
      </c>
    </row>
    <row r="90" spans="2:2" x14ac:dyDescent="0.2">
      <c r="B90" s="205"/>
    </row>
    <row r="91" spans="2:2" ht="15.75" x14ac:dyDescent="0.25">
      <c r="B91" s="206" t="s">
        <v>380</v>
      </c>
    </row>
    <row r="92" spans="2:2" x14ac:dyDescent="0.2">
      <c r="B92" s="207" t="s">
        <v>381</v>
      </c>
    </row>
    <row r="93" spans="2:2" x14ac:dyDescent="0.2">
      <c r="B93" s="208" t="s">
        <v>382</v>
      </c>
    </row>
    <row r="94" spans="2:2" x14ac:dyDescent="0.2">
      <c r="B94" s="209" t="s">
        <v>383</v>
      </c>
    </row>
  </sheetData>
  <mergeCells count="29">
    <mergeCell ref="B58:C58"/>
    <mergeCell ref="B69:C69"/>
    <mergeCell ref="B14:B19"/>
    <mergeCell ref="C14:D14"/>
    <mergeCell ref="C15:D15"/>
    <mergeCell ref="C16:D16"/>
    <mergeCell ref="C17:D17"/>
    <mergeCell ref="C18:D18"/>
    <mergeCell ref="C19:D19"/>
    <mergeCell ref="B20:B26"/>
    <mergeCell ref="C20:D20"/>
    <mergeCell ref="C21:D21"/>
    <mergeCell ref="C22:D22"/>
    <mergeCell ref="C23:D23"/>
    <mergeCell ref="C24:D24"/>
    <mergeCell ref="C25:D25"/>
    <mergeCell ref="C26:D26"/>
    <mergeCell ref="C13:D13"/>
    <mergeCell ref="B2:B3"/>
    <mergeCell ref="C2:C3"/>
    <mergeCell ref="B5:D5"/>
    <mergeCell ref="C6:D6"/>
    <mergeCell ref="B7:B12"/>
    <mergeCell ref="C7:D7"/>
    <mergeCell ref="C8:D8"/>
    <mergeCell ref="C9:D9"/>
    <mergeCell ref="C11:D11"/>
    <mergeCell ref="C10:D10"/>
    <mergeCell ref="C12:D12"/>
  </mergeCells>
  <conditionalFormatting sqref="B29:B33">
    <cfRule type="cellIs" dxfId="171" priority="7" operator="equal">
      <formula>$C$29</formula>
    </cfRule>
    <cfRule type="cellIs" dxfId="170" priority="8" operator="equal">
      <formula>$C$29</formula>
    </cfRule>
  </conditionalFormatting>
  <conditionalFormatting sqref="B30:C30">
    <cfRule type="cellIs" dxfId="169" priority="6" operator="equal">
      <formula>$C$30</formula>
    </cfRule>
  </conditionalFormatting>
  <conditionalFormatting sqref="C29">
    <cfRule type="cellIs" dxfId="168" priority="5" operator="equal">
      <formula>0.2</formula>
    </cfRule>
  </conditionalFormatting>
  <conditionalFormatting sqref="C31">
    <cfRule type="cellIs" dxfId="167" priority="4" operator="equal">
      <formula>$C$31</formula>
    </cfRule>
  </conditionalFormatting>
  <conditionalFormatting sqref="C32">
    <cfRule type="cellIs" dxfId="166" priority="2" operator="equal">
      <formula>0.8</formula>
    </cfRule>
    <cfRule type="cellIs" dxfId="165" priority="3" operator="equal">
      <formula>0.8</formula>
    </cfRule>
  </conditionalFormatting>
  <conditionalFormatting sqref="C33">
    <cfRule type="cellIs" dxfId="164" priority="1" operator="equal">
      <formula>1</formula>
    </cfRule>
  </conditionalFormatting>
  <dataValidations count="1">
    <dataValidation type="list" allowBlank="1" showInputMessage="1" showErrorMessage="1" sqref="C29" xr:uid="{B3E94820-B831-4499-9FF3-B4AB2F90BC69}">
      <formula1>$B$29:$B$33</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A4A6D-77D2-46A7-950C-7BC195A8DFD1}">
  <dimension ref="B1:I40"/>
  <sheetViews>
    <sheetView topLeftCell="B16" workbookViewId="0">
      <selection activeCell="B18" sqref="B18"/>
    </sheetView>
  </sheetViews>
  <sheetFormatPr baseColWidth="10" defaultRowHeight="14.25" x14ac:dyDescent="0.2"/>
  <cols>
    <col min="1" max="1" width="11.42578125" style="1"/>
    <col min="2" max="2" width="38.5703125" style="1" customWidth="1"/>
    <col min="3" max="3" width="71.42578125" style="1" customWidth="1"/>
    <col min="4" max="4" width="11.42578125" style="1"/>
    <col min="5" max="5" width="27.85546875" style="1" customWidth="1"/>
    <col min="6" max="6" width="56.5703125" style="1" customWidth="1"/>
    <col min="7" max="7" width="11.42578125" style="1"/>
    <col min="8" max="8" width="30.140625" style="1" customWidth="1"/>
    <col min="9" max="9" width="41.28515625" style="1" customWidth="1"/>
    <col min="10" max="16384" width="11.42578125" style="1"/>
  </cols>
  <sheetData>
    <row r="1" spans="2:9" ht="24.75" customHeight="1" thickBot="1" x14ac:dyDescent="0.25"/>
    <row r="2" spans="2:9" ht="31.5" customHeight="1" thickBot="1" x14ac:dyDescent="0.25">
      <c r="B2" s="629" t="s">
        <v>121</v>
      </c>
      <c r="C2" s="630"/>
      <c r="E2" s="631" t="s">
        <v>144</v>
      </c>
      <c r="F2" s="631"/>
    </row>
    <row r="3" spans="2:9" ht="40.5" customHeight="1" x14ac:dyDescent="0.2">
      <c r="B3" s="29" t="s">
        <v>120</v>
      </c>
      <c r="C3" s="28" t="s">
        <v>122</v>
      </c>
      <c r="E3" s="632" t="s">
        <v>5</v>
      </c>
      <c r="F3" s="632"/>
    </row>
    <row r="4" spans="2:9" ht="39" customHeight="1" x14ac:dyDescent="0.2">
      <c r="B4" s="30" t="s">
        <v>123</v>
      </c>
      <c r="C4" s="5" t="s">
        <v>124</v>
      </c>
      <c r="E4" s="633" t="s">
        <v>6</v>
      </c>
      <c r="F4" s="633"/>
    </row>
    <row r="5" spans="2:9" ht="85.5" x14ac:dyDescent="0.2">
      <c r="B5" s="30" t="s">
        <v>125</v>
      </c>
      <c r="C5" s="5" t="s">
        <v>126</v>
      </c>
      <c r="E5" s="628" t="s">
        <v>145</v>
      </c>
      <c r="F5" s="628"/>
    </row>
    <row r="6" spans="2:9" ht="28.5" x14ac:dyDescent="0.2">
      <c r="B6" s="30" t="s">
        <v>127</v>
      </c>
      <c r="C6" s="5" t="s">
        <v>128</v>
      </c>
    </row>
    <row r="7" spans="2:9" ht="42.75" x14ac:dyDescent="0.2">
      <c r="B7" s="30" t="s">
        <v>129</v>
      </c>
      <c r="C7" s="5" t="s">
        <v>130</v>
      </c>
    </row>
    <row r="8" spans="2:9" ht="37.5" customHeight="1" x14ac:dyDescent="0.2">
      <c r="B8" s="30" t="s">
        <v>131</v>
      </c>
      <c r="C8" s="5" t="s">
        <v>132</v>
      </c>
    </row>
    <row r="9" spans="2:9" ht="42.75" x14ac:dyDescent="0.2">
      <c r="B9" s="30" t="s">
        <v>133</v>
      </c>
      <c r="C9" s="5" t="s">
        <v>134</v>
      </c>
    </row>
    <row r="10" spans="2:9" x14ac:dyDescent="0.2">
      <c r="B10" s="3"/>
    </row>
    <row r="11" spans="2:9" ht="15" thickBot="1" x14ac:dyDescent="0.25">
      <c r="B11" s="3"/>
    </row>
    <row r="12" spans="2:9" ht="24.75" customHeight="1" thickBot="1" x14ac:dyDescent="0.3">
      <c r="B12" s="490" t="s">
        <v>779</v>
      </c>
      <c r="C12"/>
    </row>
    <row r="13" spans="2:9" ht="15" thickBot="1" x14ac:dyDescent="0.25">
      <c r="B13" s="3"/>
    </row>
    <row r="14" spans="2:9" ht="23.25" customHeight="1" thickBot="1" x14ac:dyDescent="0.3">
      <c r="B14" s="624" t="s">
        <v>396</v>
      </c>
      <c r="C14" s="625"/>
      <c r="E14" s="626" t="s">
        <v>781</v>
      </c>
      <c r="F14" s="627"/>
      <c r="H14" s="622" t="s">
        <v>775</v>
      </c>
      <c r="I14" s="623"/>
    </row>
    <row r="15" spans="2:9" ht="62.25" customHeight="1" x14ac:dyDescent="0.2">
      <c r="B15" s="152" t="s">
        <v>28</v>
      </c>
      <c r="C15" s="460" t="s">
        <v>398</v>
      </c>
      <c r="E15" s="152" t="s">
        <v>28</v>
      </c>
      <c r="F15" s="461" t="s">
        <v>10</v>
      </c>
      <c r="H15" s="161" t="s">
        <v>18</v>
      </c>
      <c r="I15" s="469" t="s">
        <v>757</v>
      </c>
    </row>
    <row r="16" spans="2:9" ht="56.25" customHeight="1" x14ac:dyDescent="0.25">
      <c r="B16" s="17" t="s">
        <v>62</v>
      </c>
      <c r="C16" s="462" t="s">
        <v>603</v>
      </c>
      <c r="E16" s="17" t="s">
        <v>11</v>
      </c>
      <c r="F16" s="470" t="s">
        <v>719</v>
      </c>
      <c r="H16" s="17" t="s">
        <v>11</v>
      </c>
      <c r="I16" s="26" t="s">
        <v>782</v>
      </c>
    </row>
    <row r="17" spans="2:9" ht="57" customHeight="1" x14ac:dyDescent="0.2">
      <c r="B17" s="11" t="s">
        <v>12</v>
      </c>
      <c r="C17" s="463" t="s">
        <v>401</v>
      </c>
      <c r="E17" s="18" t="s">
        <v>50</v>
      </c>
      <c r="F17" s="154" t="s">
        <v>17</v>
      </c>
      <c r="H17" s="158" t="s">
        <v>39</v>
      </c>
      <c r="I17" s="5" t="s">
        <v>765</v>
      </c>
    </row>
    <row r="18" spans="2:9" ht="79.5" customHeight="1" thickBot="1" x14ac:dyDescent="0.25">
      <c r="B18" s="11" t="s">
        <v>12</v>
      </c>
      <c r="C18" s="153" t="s">
        <v>397</v>
      </c>
      <c r="E18" s="13" t="s">
        <v>18</v>
      </c>
      <c r="F18" s="468" t="s">
        <v>754</v>
      </c>
      <c r="H18" s="158" t="s">
        <v>39</v>
      </c>
      <c r="I18" s="10" t="s">
        <v>766</v>
      </c>
    </row>
    <row r="19" spans="2:9" ht="116.25" customHeight="1" x14ac:dyDescent="0.2">
      <c r="B19" s="12" t="s">
        <v>15</v>
      </c>
      <c r="C19" s="464" t="s">
        <v>67</v>
      </c>
      <c r="E19" s="15" t="s">
        <v>24</v>
      </c>
      <c r="F19" s="471" t="s">
        <v>454</v>
      </c>
      <c r="H19" s="162" t="s">
        <v>494</v>
      </c>
      <c r="I19" s="14" t="s">
        <v>774</v>
      </c>
    </row>
    <row r="20" spans="2:9" ht="85.5" customHeight="1" x14ac:dyDescent="0.2">
      <c r="B20" s="18" t="s">
        <v>16</v>
      </c>
      <c r="C20" s="26" t="s">
        <v>444</v>
      </c>
      <c r="E20" s="20" t="s">
        <v>763</v>
      </c>
      <c r="F20" s="26" t="s">
        <v>52</v>
      </c>
      <c r="H20" s="20" t="s">
        <v>40</v>
      </c>
      <c r="I20" s="26" t="s">
        <v>758</v>
      </c>
    </row>
    <row r="21" spans="2:9" ht="42" customHeight="1" x14ac:dyDescent="0.2">
      <c r="B21" s="13" t="s">
        <v>18</v>
      </c>
      <c r="C21" s="465" t="s">
        <v>737</v>
      </c>
      <c r="E21" s="12" t="s">
        <v>15</v>
      </c>
      <c r="F21" s="461" t="s">
        <v>780</v>
      </c>
    </row>
    <row r="22" spans="2:9" ht="35.25" customHeight="1" x14ac:dyDescent="0.2">
      <c r="B22" s="13" t="s">
        <v>18</v>
      </c>
      <c r="C22" s="466" t="s">
        <v>752</v>
      </c>
    </row>
    <row r="23" spans="2:9" ht="28.5" customHeight="1" x14ac:dyDescent="0.2">
      <c r="B23" s="13" t="s">
        <v>18</v>
      </c>
      <c r="C23" s="475" t="s">
        <v>753</v>
      </c>
    </row>
    <row r="24" spans="2:9" ht="37.5" customHeight="1" x14ac:dyDescent="0.2">
      <c r="B24" s="13" t="s">
        <v>476</v>
      </c>
      <c r="C24" s="469" t="s">
        <v>83</v>
      </c>
    </row>
    <row r="25" spans="2:9" ht="40.5" customHeight="1" x14ac:dyDescent="0.2">
      <c r="B25" s="472" t="s">
        <v>42</v>
      </c>
      <c r="C25" s="473" t="s">
        <v>457</v>
      </c>
    </row>
    <row r="26" spans="2:9" ht="32.25" customHeight="1" x14ac:dyDescent="0.2">
      <c r="B26" s="472" t="s">
        <v>42</v>
      </c>
      <c r="C26" s="26" t="s">
        <v>456</v>
      </c>
    </row>
    <row r="27" spans="2:9" ht="41.25" customHeight="1" x14ac:dyDescent="0.2">
      <c r="B27" s="19" t="s">
        <v>43</v>
      </c>
      <c r="C27" s="26" t="s">
        <v>25</v>
      </c>
    </row>
    <row r="28" spans="2:9" ht="39" customHeight="1" x14ac:dyDescent="0.2">
      <c r="B28" s="20" t="s">
        <v>40</v>
      </c>
      <c r="C28" s="466" t="s">
        <v>26</v>
      </c>
    </row>
    <row r="29" spans="2:9" ht="30" x14ac:dyDescent="0.2">
      <c r="B29" s="21" t="s">
        <v>41</v>
      </c>
      <c r="C29" s="466" t="s">
        <v>27</v>
      </c>
    </row>
    <row r="30" spans="2:9" ht="30" x14ac:dyDescent="0.2">
      <c r="B30" s="21" t="s">
        <v>41</v>
      </c>
      <c r="C30" s="466" t="s">
        <v>68</v>
      </c>
    </row>
    <row r="31" spans="2:9" ht="45" x14ac:dyDescent="0.2">
      <c r="B31" s="151" t="s">
        <v>39</v>
      </c>
      <c r="C31" s="461" t="s">
        <v>762</v>
      </c>
    </row>
    <row r="32" spans="2:9" ht="30" x14ac:dyDescent="0.2">
      <c r="B32" s="22" t="s">
        <v>44</v>
      </c>
      <c r="C32" s="466" t="s">
        <v>29</v>
      </c>
    </row>
    <row r="33" spans="2:3" ht="40.5" customHeight="1" x14ac:dyDescent="0.2">
      <c r="B33" s="23" t="s">
        <v>45</v>
      </c>
      <c r="C33" s="461" t="s">
        <v>577</v>
      </c>
    </row>
    <row r="34" spans="2:3" ht="45" x14ac:dyDescent="0.2">
      <c r="B34" s="19" t="s">
        <v>46</v>
      </c>
      <c r="C34" s="474" t="s">
        <v>773</v>
      </c>
    </row>
    <row r="35" spans="2:3" ht="35.25" customHeight="1" x14ac:dyDescent="0.2">
      <c r="B35" s="19" t="s">
        <v>46</v>
      </c>
      <c r="C35" s="461" t="s">
        <v>64</v>
      </c>
    </row>
    <row r="36" spans="2:3" ht="35.25" customHeight="1" x14ac:dyDescent="0.2">
      <c r="B36" s="19" t="s">
        <v>772</v>
      </c>
      <c r="C36" s="461" t="s">
        <v>55</v>
      </c>
    </row>
    <row r="37" spans="2:3" ht="30" x14ac:dyDescent="0.2">
      <c r="B37" s="16" t="s">
        <v>30</v>
      </c>
      <c r="C37" s="473" t="s">
        <v>72</v>
      </c>
    </row>
    <row r="38" spans="2:3" ht="30" x14ac:dyDescent="0.2">
      <c r="B38" s="16" t="s">
        <v>30</v>
      </c>
      <c r="C38" s="461" t="s">
        <v>71</v>
      </c>
    </row>
    <row r="39" spans="2:3" ht="15" thickBot="1" x14ac:dyDescent="0.25"/>
    <row r="40" spans="2:3" ht="15.75" thickBot="1" x14ac:dyDescent="0.3">
      <c r="B40" s="476" t="s">
        <v>776</v>
      </c>
    </row>
  </sheetData>
  <mergeCells count="8">
    <mergeCell ref="H14:I14"/>
    <mergeCell ref="B14:C14"/>
    <mergeCell ref="E14:F14"/>
    <mergeCell ref="E5:F5"/>
    <mergeCell ref="B2:C2"/>
    <mergeCell ref="E2:F2"/>
    <mergeCell ref="E3:F3"/>
    <mergeCell ref="E4:F4"/>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55"/>
  <sheetViews>
    <sheetView tabSelected="1" zoomScale="110" zoomScaleNormal="110" zoomScalePageLayoutView="130" workbookViewId="0">
      <pane ySplit="1" topLeftCell="A5" activePane="bottomLeft" state="frozen"/>
      <selection pane="bottomLeft" activeCell="D2" sqref="D2:K2"/>
    </sheetView>
  </sheetViews>
  <sheetFormatPr baseColWidth="10" defaultColWidth="10.85546875" defaultRowHeight="15" x14ac:dyDescent="0.2"/>
  <cols>
    <col min="1" max="1" width="7.140625" style="6" customWidth="1"/>
    <col min="2" max="2" width="24.85546875" style="6" customWidth="1"/>
    <col min="3" max="3" width="44.140625" style="6" customWidth="1"/>
    <col min="4" max="4" width="42.7109375" style="6" customWidth="1"/>
    <col min="5" max="5" width="21.42578125" style="6" customWidth="1"/>
    <col min="6" max="6" width="50" style="6" customWidth="1"/>
    <col min="7" max="7" width="25.140625" style="6" customWidth="1"/>
    <col min="8" max="8" width="28.85546875" style="6" customWidth="1"/>
    <col min="9" max="9" width="66" style="6" customWidth="1"/>
    <col min="10" max="10" width="9.7109375" style="6" customWidth="1"/>
    <col min="11" max="11" width="24.28515625" style="248" customWidth="1"/>
    <col min="12" max="12" width="52.85546875" style="6" customWidth="1"/>
    <col min="13" max="13" width="39" style="6" customWidth="1"/>
    <col min="14" max="14" width="8.140625" style="6" customWidth="1"/>
    <col min="15" max="15" width="7.85546875" style="6" customWidth="1"/>
    <col min="16" max="16" width="7.140625" style="6" customWidth="1"/>
    <col min="17" max="17" width="9.28515625" style="6" customWidth="1"/>
    <col min="18" max="18" width="7.7109375" style="6" customWidth="1"/>
    <col min="19" max="19" width="7.85546875" style="6" customWidth="1"/>
    <col min="20" max="20" width="37.140625" style="6" customWidth="1"/>
    <col min="21" max="21" width="5.7109375" style="6" customWidth="1"/>
    <col min="22" max="22" width="76.140625" style="6" customWidth="1"/>
    <col min="23" max="23" width="10.85546875" style="6"/>
    <col min="24" max="25" width="10.85546875" style="6" customWidth="1"/>
    <col min="26" max="26" width="7.140625" style="6" customWidth="1"/>
    <col min="27" max="27" width="7.85546875" style="6" customWidth="1"/>
    <col min="28" max="29" width="9.5703125" style="6" customWidth="1"/>
    <col min="30" max="32" width="10.85546875" style="6"/>
    <col min="33" max="33" width="15.5703125" style="6" customWidth="1"/>
    <col min="34" max="34" width="14.140625" style="6" customWidth="1"/>
    <col min="35" max="35" width="8.140625" style="6" customWidth="1"/>
    <col min="36" max="36" width="6.7109375" style="6" customWidth="1"/>
    <col min="37" max="37" width="7.7109375" style="6" customWidth="1"/>
    <col min="38" max="38" width="5.5703125" style="6" customWidth="1"/>
    <col min="39" max="39" width="7.85546875" style="6" customWidth="1"/>
    <col min="40" max="40" width="10.85546875" style="6"/>
    <col min="41" max="41" width="9.28515625" style="6" customWidth="1"/>
    <col min="42" max="42" width="10.85546875" style="6"/>
    <col min="43" max="43" width="13.42578125" style="6" customWidth="1"/>
    <col min="44" max="44" width="15" style="6" customWidth="1"/>
    <col min="45" max="45" width="13" style="6" customWidth="1"/>
    <col min="46" max="46" width="14.140625" style="6" customWidth="1"/>
    <col min="47" max="16384" width="10.85546875" style="6"/>
  </cols>
  <sheetData>
    <row r="1" spans="1:47" ht="71.25" customHeight="1" x14ac:dyDescent="0.2">
      <c r="A1" s="323" t="s">
        <v>331</v>
      </c>
      <c r="B1" s="323" t="s">
        <v>698</v>
      </c>
      <c r="C1" s="323" t="s">
        <v>118</v>
      </c>
      <c r="D1" s="323" t="s">
        <v>699</v>
      </c>
      <c r="E1" s="323" t="s">
        <v>189</v>
      </c>
      <c r="F1" s="323" t="s">
        <v>700</v>
      </c>
      <c r="G1" s="323" t="s">
        <v>138</v>
      </c>
      <c r="H1" s="323" t="s">
        <v>139</v>
      </c>
      <c r="I1" s="323" t="s">
        <v>136</v>
      </c>
      <c r="J1" s="321" t="s">
        <v>438</v>
      </c>
      <c r="K1" s="329" t="s">
        <v>135</v>
      </c>
      <c r="L1" s="322" t="s">
        <v>82</v>
      </c>
      <c r="M1" s="322" t="s">
        <v>3</v>
      </c>
      <c r="N1" s="321" t="s">
        <v>701</v>
      </c>
      <c r="O1" s="321" t="s">
        <v>140</v>
      </c>
      <c r="P1" s="328" t="s">
        <v>705</v>
      </c>
      <c r="Q1" s="321" t="s">
        <v>142</v>
      </c>
      <c r="R1" s="328" t="s">
        <v>706</v>
      </c>
      <c r="S1" s="321" t="s">
        <v>143</v>
      </c>
      <c r="T1" s="320" t="s">
        <v>233</v>
      </c>
      <c r="U1" s="321" t="s">
        <v>309</v>
      </c>
      <c r="V1" s="323" t="s">
        <v>236</v>
      </c>
      <c r="W1" s="324" t="s">
        <v>310</v>
      </c>
      <c r="X1" s="323" t="s">
        <v>311</v>
      </c>
      <c r="Y1" s="323" t="s">
        <v>97</v>
      </c>
      <c r="Z1" s="321" t="s">
        <v>110</v>
      </c>
      <c r="AA1" s="324" t="s">
        <v>97</v>
      </c>
      <c r="AB1" s="330" t="s">
        <v>725</v>
      </c>
      <c r="AC1" s="321" t="s">
        <v>114</v>
      </c>
      <c r="AD1" s="321" t="s">
        <v>115</v>
      </c>
      <c r="AE1" s="321" t="s">
        <v>314</v>
      </c>
      <c r="AF1" s="403" t="s">
        <v>708</v>
      </c>
      <c r="AG1" s="404" t="s">
        <v>712</v>
      </c>
      <c r="AH1" s="405" t="s">
        <v>724</v>
      </c>
      <c r="AI1" s="406" t="s">
        <v>323</v>
      </c>
      <c r="AJ1" s="407" t="s">
        <v>710</v>
      </c>
      <c r="AK1" s="406" t="s">
        <v>324</v>
      </c>
      <c r="AL1" s="408" t="s">
        <v>141</v>
      </c>
      <c r="AM1" s="406" t="s">
        <v>325</v>
      </c>
      <c r="AN1" s="321" t="s">
        <v>244</v>
      </c>
      <c r="AO1" s="526" t="s">
        <v>783</v>
      </c>
      <c r="AP1" s="321" t="s">
        <v>326</v>
      </c>
      <c r="AQ1" s="321" t="s">
        <v>327</v>
      </c>
      <c r="AR1" s="321" t="s">
        <v>328</v>
      </c>
      <c r="AS1" s="321" t="s">
        <v>329</v>
      </c>
      <c r="AT1" s="321" t="s">
        <v>330</v>
      </c>
      <c r="AU1" s="321" t="s">
        <v>247</v>
      </c>
    </row>
    <row r="2" spans="1:47" ht="40.5" customHeight="1" thickBot="1" x14ac:dyDescent="0.25">
      <c r="A2" s="237"/>
      <c r="B2" s="237"/>
      <c r="C2" s="237"/>
      <c r="D2" s="722" t="s">
        <v>393</v>
      </c>
      <c r="E2" s="722"/>
      <c r="F2" s="722"/>
      <c r="G2" s="722"/>
      <c r="H2" s="722"/>
      <c r="I2" s="722"/>
      <c r="J2" s="722"/>
      <c r="K2" s="722"/>
      <c r="L2" s="238"/>
      <c r="M2" s="238"/>
      <c r="N2" s="238"/>
      <c r="O2" s="238"/>
      <c r="P2" s="327"/>
      <c r="Q2" s="238"/>
      <c r="R2" s="326"/>
      <c r="S2" s="238"/>
      <c r="T2" s="238"/>
      <c r="U2" s="238"/>
      <c r="V2" s="238"/>
      <c r="W2" s="238"/>
      <c r="X2" s="238"/>
      <c r="Y2" s="238"/>
      <c r="Z2" s="238"/>
      <c r="AA2" s="238"/>
      <c r="AB2" s="238"/>
      <c r="AC2" s="238"/>
      <c r="AD2" s="238"/>
      <c r="AE2" s="238"/>
      <c r="AG2" s="239"/>
      <c r="AH2" s="239"/>
      <c r="AO2" s="525"/>
      <c r="AQ2" s="319"/>
      <c r="AR2" s="319"/>
      <c r="AS2" s="319"/>
      <c r="AT2" s="319"/>
      <c r="AU2" s="319"/>
    </row>
    <row r="3" spans="1:47" ht="19.5" customHeight="1" thickBot="1" x14ac:dyDescent="0.3">
      <c r="A3" s="713" t="s">
        <v>484</v>
      </c>
      <c r="B3" s="714"/>
      <c r="C3" s="714"/>
      <c r="D3" s="715"/>
      <c r="E3" s="701" t="s">
        <v>225</v>
      </c>
      <c r="F3" s="702"/>
      <c r="G3" s="702"/>
      <c r="H3" s="702"/>
      <c r="I3" s="702"/>
      <c r="J3" s="702"/>
      <c r="K3" s="702"/>
      <c r="L3" s="702"/>
      <c r="M3" s="702"/>
      <c r="N3" s="703"/>
      <c r="O3" s="708" t="s">
        <v>307</v>
      </c>
      <c r="P3" s="708"/>
      <c r="Q3" s="708"/>
      <c r="R3" s="708"/>
      <c r="S3" s="708"/>
      <c r="T3" s="708"/>
      <c r="U3" s="639" t="s">
        <v>308</v>
      </c>
      <c r="V3" s="640"/>
      <c r="W3" s="640"/>
      <c r="X3" s="640"/>
      <c r="Y3" s="640"/>
      <c r="Z3" s="640"/>
      <c r="AA3" s="640"/>
      <c r="AB3" s="640"/>
      <c r="AC3" s="640"/>
      <c r="AD3" s="640"/>
      <c r="AE3" s="641"/>
      <c r="AF3" s="636" t="s">
        <v>338</v>
      </c>
      <c r="AG3" s="637"/>
      <c r="AH3" s="637"/>
      <c r="AI3" s="637"/>
      <c r="AJ3" s="637"/>
      <c r="AK3" s="637"/>
      <c r="AL3" s="637"/>
      <c r="AM3" s="637"/>
      <c r="AN3" s="638"/>
      <c r="AO3" s="746" t="s">
        <v>784</v>
      </c>
      <c r="AP3" s="689" t="s">
        <v>713</v>
      </c>
      <c r="AQ3" s="640"/>
      <c r="AR3" s="640"/>
      <c r="AS3" s="640"/>
      <c r="AT3" s="640"/>
      <c r="AU3" s="690"/>
    </row>
    <row r="4" spans="1:47" ht="45.75" customHeight="1" x14ac:dyDescent="0.2">
      <c r="A4" s="675" t="s">
        <v>219</v>
      </c>
      <c r="B4" s="673" t="s">
        <v>4</v>
      </c>
      <c r="C4" s="679" t="s">
        <v>118</v>
      </c>
      <c r="D4" s="679" t="s">
        <v>119</v>
      </c>
      <c r="E4" s="705" t="s">
        <v>2</v>
      </c>
      <c r="F4" s="673" t="s">
        <v>137</v>
      </c>
      <c r="G4" s="679" t="s">
        <v>138</v>
      </c>
      <c r="H4" s="679" t="s">
        <v>139</v>
      </c>
      <c r="I4" s="677" t="s">
        <v>136</v>
      </c>
      <c r="J4" s="684" t="s">
        <v>438</v>
      </c>
      <c r="K4" s="704" t="s">
        <v>135</v>
      </c>
      <c r="L4" s="677" t="s">
        <v>82</v>
      </c>
      <c r="M4" s="677" t="s">
        <v>3</v>
      </c>
      <c r="N4" s="699" t="s">
        <v>192</v>
      </c>
      <c r="O4" s="699" t="s">
        <v>140</v>
      </c>
      <c r="P4" s="709" t="s">
        <v>705</v>
      </c>
      <c r="Q4" s="699" t="s">
        <v>142</v>
      </c>
      <c r="R4" s="709" t="s">
        <v>706</v>
      </c>
      <c r="S4" s="699" t="s">
        <v>143</v>
      </c>
      <c r="T4" s="707" t="s">
        <v>233</v>
      </c>
      <c r="U4" s="642" t="s">
        <v>309</v>
      </c>
      <c r="V4" s="644" t="s">
        <v>236</v>
      </c>
      <c r="W4" s="645" t="s">
        <v>310</v>
      </c>
      <c r="X4" s="644" t="s">
        <v>340</v>
      </c>
      <c r="Y4" s="644"/>
      <c r="Z4" s="644"/>
      <c r="AA4" s="644"/>
      <c r="AB4" s="644"/>
      <c r="AC4" s="644"/>
      <c r="AD4" s="644"/>
      <c r="AE4" s="647"/>
      <c r="AF4" s="634" t="s">
        <v>711</v>
      </c>
      <c r="AG4" s="649" t="s">
        <v>704</v>
      </c>
      <c r="AH4" s="651" t="s">
        <v>709</v>
      </c>
      <c r="AI4" s="651" t="s">
        <v>323</v>
      </c>
      <c r="AJ4" s="651" t="s">
        <v>141</v>
      </c>
      <c r="AK4" s="651" t="s">
        <v>324</v>
      </c>
      <c r="AL4" s="654" t="s">
        <v>141</v>
      </c>
      <c r="AM4" s="656" t="s">
        <v>325</v>
      </c>
      <c r="AN4" s="648" t="s">
        <v>244</v>
      </c>
      <c r="AO4" s="746"/>
      <c r="AP4" s="691" t="s">
        <v>326</v>
      </c>
      <c r="AQ4" s="693" t="s">
        <v>327</v>
      </c>
      <c r="AR4" s="693" t="s">
        <v>328</v>
      </c>
      <c r="AS4" s="693" t="s">
        <v>329</v>
      </c>
      <c r="AT4" s="693" t="s">
        <v>330</v>
      </c>
      <c r="AU4" s="693" t="s">
        <v>247</v>
      </c>
    </row>
    <row r="5" spans="1:47" ht="48.75" customHeight="1" x14ac:dyDescent="0.2">
      <c r="A5" s="676"/>
      <c r="B5" s="674"/>
      <c r="C5" s="673"/>
      <c r="D5" s="673"/>
      <c r="E5" s="706"/>
      <c r="F5" s="674"/>
      <c r="G5" s="673"/>
      <c r="H5" s="673"/>
      <c r="I5" s="678"/>
      <c r="J5" s="677"/>
      <c r="K5" s="677"/>
      <c r="L5" s="678"/>
      <c r="M5" s="678"/>
      <c r="N5" s="700"/>
      <c r="O5" s="700"/>
      <c r="P5" s="710"/>
      <c r="Q5" s="700"/>
      <c r="R5" s="710"/>
      <c r="S5" s="700"/>
      <c r="T5" s="699"/>
      <c r="U5" s="643"/>
      <c r="V5" s="644"/>
      <c r="W5" s="646"/>
      <c r="X5" s="409" t="s">
        <v>311</v>
      </c>
      <c r="Y5" s="409" t="s">
        <v>97</v>
      </c>
      <c r="Z5" s="409" t="s">
        <v>110</v>
      </c>
      <c r="AA5" s="409" t="s">
        <v>97</v>
      </c>
      <c r="AB5" s="410" t="s">
        <v>703</v>
      </c>
      <c r="AC5" s="409" t="s">
        <v>313</v>
      </c>
      <c r="AD5" s="409" t="s">
        <v>115</v>
      </c>
      <c r="AE5" s="411" t="s">
        <v>314</v>
      </c>
      <c r="AF5" s="635"/>
      <c r="AG5" s="650"/>
      <c r="AH5" s="653"/>
      <c r="AI5" s="652"/>
      <c r="AJ5" s="652"/>
      <c r="AK5" s="653"/>
      <c r="AL5" s="655"/>
      <c r="AM5" s="657"/>
      <c r="AN5" s="648"/>
      <c r="AO5" s="746"/>
      <c r="AP5" s="692"/>
      <c r="AQ5" s="694"/>
      <c r="AR5" s="694"/>
      <c r="AS5" s="694"/>
      <c r="AT5" s="694"/>
      <c r="AU5" s="694"/>
    </row>
    <row r="6" spans="1:47" ht="229.5" x14ac:dyDescent="0.2">
      <c r="A6" s="266">
        <v>1</v>
      </c>
      <c r="B6" s="331" t="s">
        <v>28</v>
      </c>
      <c r="C6" s="287" t="s">
        <v>220</v>
      </c>
      <c r="D6" s="287" t="s">
        <v>221</v>
      </c>
      <c r="E6" s="279" t="s">
        <v>223</v>
      </c>
      <c r="F6" s="340" t="s">
        <v>384</v>
      </c>
      <c r="G6" s="307" t="s">
        <v>388</v>
      </c>
      <c r="H6" s="307" t="s">
        <v>385</v>
      </c>
      <c r="I6" s="271" t="s">
        <v>417</v>
      </c>
      <c r="J6" s="283" t="s">
        <v>441</v>
      </c>
      <c r="K6" s="271" t="s">
        <v>232</v>
      </c>
      <c r="L6" s="270" t="s">
        <v>405</v>
      </c>
      <c r="M6" s="271" t="s">
        <v>387</v>
      </c>
      <c r="N6" s="269">
        <v>4</v>
      </c>
      <c r="O6" s="272" t="s">
        <v>87</v>
      </c>
      <c r="P6" s="273">
        <v>0.4</v>
      </c>
      <c r="Q6" s="274" t="s">
        <v>389</v>
      </c>
      <c r="R6" s="273">
        <v>1</v>
      </c>
      <c r="S6" s="275" t="s">
        <v>34</v>
      </c>
      <c r="T6" s="389" t="s">
        <v>295</v>
      </c>
      <c r="U6" s="344">
        <v>1</v>
      </c>
      <c r="V6" s="267" t="s">
        <v>707</v>
      </c>
      <c r="W6" s="345" t="s">
        <v>91</v>
      </c>
      <c r="X6" s="346" t="s">
        <v>316</v>
      </c>
      <c r="Y6" s="347">
        <v>0.25</v>
      </c>
      <c r="Z6" s="346" t="s">
        <v>321</v>
      </c>
      <c r="AA6" s="347">
        <v>0.15</v>
      </c>
      <c r="AB6" s="348">
        <f>(Y6+AA6)</f>
        <v>0.4</v>
      </c>
      <c r="AC6" s="346" t="s">
        <v>114</v>
      </c>
      <c r="AD6" s="346" t="s">
        <v>116</v>
      </c>
      <c r="AE6" s="349" t="s">
        <v>168</v>
      </c>
      <c r="AF6" s="350">
        <f t="shared" ref="AF6" si="0">P6*AB6</f>
        <v>0.16000000000000003</v>
      </c>
      <c r="AG6" s="351">
        <f t="shared" ref="AG6" si="1">P6-AF6</f>
        <v>0.24</v>
      </c>
      <c r="AH6" s="352">
        <f t="shared" ref="AH6:AH10" si="2">AG6*1</f>
        <v>0.24</v>
      </c>
      <c r="AI6" s="277" t="s">
        <v>86</v>
      </c>
      <c r="AJ6" s="353">
        <f>AG6-0</f>
        <v>0.24</v>
      </c>
      <c r="AK6" s="418" t="s">
        <v>33</v>
      </c>
      <c r="AL6" s="273">
        <v>0.8</v>
      </c>
      <c r="AM6" s="268" t="s">
        <v>38</v>
      </c>
      <c r="AN6" s="269"/>
      <c r="AO6" s="527">
        <f>(P6-AJ6)</f>
        <v>0.16000000000000003</v>
      </c>
      <c r="AP6" s="269"/>
      <c r="AQ6" s="269"/>
      <c r="AR6" s="269"/>
      <c r="AS6" s="269"/>
      <c r="AT6" s="269"/>
      <c r="AU6" s="269"/>
    </row>
    <row r="7" spans="1:47" ht="145.5" customHeight="1" x14ac:dyDescent="0.2">
      <c r="A7" s="266">
        <v>2</v>
      </c>
      <c r="B7" s="331" t="s">
        <v>28</v>
      </c>
      <c r="C7" s="294" t="s">
        <v>220</v>
      </c>
      <c r="D7" s="294" t="s">
        <v>221</v>
      </c>
      <c r="E7" s="279" t="s">
        <v>222</v>
      </c>
      <c r="F7" s="316" t="s">
        <v>10</v>
      </c>
      <c r="G7" s="271" t="s">
        <v>416</v>
      </c>
      <c r="H7" s="298" t="s">
        <v>714</v>
      </c>
      <c r="I7" s="270" t="s">
        <v>14</v>
      </c>
      <c r="J7" s="283" t="s">
        <v>439</v>
      </c>
      <c r="K7" s="271" t="s">
        <v>227</v>
      </c>
      <c r="L7" s="271" t="s">
        <v>60</v>
      </c>
      <c r="M7" s="271" t="s">
        <v>13</v>
      </c>
      <c r="N7" s="266"/>
      <c r="O7" s="277" t="s">
        <v>87</v>
      </c>
      <c r="P7" s="281">
        <v>0.4</v>
      </c>
      <c r="Q7" s="282" t="s">
        <v>383</v>
      </c>
      <c r="R7" s="281">
        <v>1</v>
      </c>
      <c r="S7" s="283" t="s">
        <v>34</v>
      </c>
      <c r="T7" s="273"/>
      <c r="U7" s="354">
        <v>1</v>
      </c>
      <c r="V7" s="388" t="s">
        <v>715</v>
      </c>
      <c r="W7" s="355" t="s">
        <v>189</v>
      </c>
      <c r="X7" s="356" t="s">
        <v>316</v>
      </c>
      <c r="Y7" s="356">
        <v>0.25</v>
      </c>
      <c r="Z7" s="356" t="s">
        <v>321</v>
      </c>
      <c r="AA7" s="356">
        <v>0.15</v>
      </c>
      <c r="AB7" s="357">
        <f t="shared" ref="AB7:AB43" si="3">(Y7+AA7)</f>
        <v>0.4</v>
      </c>
      <c r="AC7" s="356" t="s">
        <v>114</v>
      </c>
      <c r="AD7" s="356" t="s">
        <v>116</v>
      </c>
      <c r="AE7" s="358" t="s">
        <v>168</v>
      </c>
      <c r="AF7" s="352">
        <f t="shared" ref="AF7:AF43" si="4">P7*AB7</f>
        <v>0.16000000000000003</v>
      </c>
      <c r="AG7" s="351">
        <f t="shared" ref="AG7:AG43" si="5">P7-AF7</f>
        <v>0.24</v>
      </c>
      <c r="AH7" s="352">
        <f t="shared" si="2"/>
        <v>0.24</v>
      </c>
      <c r="AI7" s="277" t="s">
        <v>86</v>
      </c>
      <c r="AJ7" s="353">
        <f>AG7-0</f>
        <v>0.24</v>
      </c>
      <c r="AK7" s="418" t="s">
        <v>33</v>
      </c>
      <c r="AL7" s="273">
        <v>0.8</v>
      </c>
      <c r="AM7" s="268" t="s">
        <v>38</v>
      </c>
      <c r="AN7" s="266"/>
      <c r="AO7" s="527">
        <f>(P7-AJ7)</f>
        <v>0.16000000000000003</v>
      </c>
      <c r="AP7" s="266"/>
      <c r="AQ7" s="266"/>
      <c r="AR7" s="266"/>
      <c r="AS7" s="266"/>
      <c r="AT7" s="266"/>
      <c r="AU7" s="266"/>
    </row>
    <row r="8" spans="1:47" ht="207" customHeight="1" x14ac:dyDescent="0.2">
      <c r="A8" s="266">
        <v>3</v>
      </c>
      <c r="B8" s="332" t="s">
        <v>62</v>
      </c>
      <c r="C8" s="333" t="s">
        <v>682</v>
      </c>
      <c r="D8" s="333" t="s">
        <v>579</v>
      </c>
      <c r="E8" s="279" t="s">
        <v>223</v>
      </c>
      <c r="F8" s="316" t="s">
        <v>603</v>
      </c>
      <c r="G8" s="318" t="s">
        <v>581</v>
      </c>
      <c r="H8" s="342" t="s">
        <v>606</v>
      </c>
      <c r="I8" s="298" t="s">
        <v>675</v>
      </c>
      <c r="J8" s="283" t="s">
        <v>441</v>
      </c>
      <c r="K8" s="342" t="s">
        <v>232</v>
      </c>
      <c r="L8" s="271" t="s">
        <v>605</v>
      </c>
      <c r="M8" s="271" t="s">
        <v>604</v>
      </c>
      <c r="N8" s="266">
        <v>12</v>
      </c>
      <c r="O8" s="277" t="s">
        <v>87</v>
      </c>
      <c r="P8" s="281">
        <v>0.4</v>
      </c>
      <c r="Q8" s="302" t="s">
        <v>33</v>
      </c>
      <c r="R8" s="281">
        <v>0.8</v>
      </c>
      <c r="S8" s="283" t="s">
        <v>38</v>
      </c>
      <c r="T8" s="389" t="s">
        <v>399</v>
      </c>
      <c r="U8" s="354">
        <v>1</v>
      </c>
      <c r="V8" s="271" t="s">
        <v>716</v>
      </c>
      <c r="W8" s="355" t="s">
        <v>91</v>
      </c>
      <c r="X8" s="356" t="s">
        <v>316</v>
      </c>
      <c r="Y8" s="356">
        <v>0.25</v>
      </c>
      <c r="Z8" s="356" t="s">
        <v>321</v>
      </c>
      <c r="AA8" s="356">
        <v>0.15</v>
      </c>
      <c r="AB8" s="357">
        <f t="shared" ref="AB8" si="6">(Y8+AA8)</f>
        <v>0.4</v>
      </c>
      <c r="AC8" s="356" t="s">
        <v>114</v>
      </c>
      <c r="AD8" s="356" t="s">
        <v>116</v>
      </c>
      <c r="AE8" s="358" t="s">
        <v>168</v>
      </c>
      <c r="AF8" s="352">
        <f t="shared" si="4"/>
        <v>0.16000000000000003</v>
      </c>
      <c r="AG8" s="351">
        <f t="shared" si="5"/>
        <v>0.24</v>
      </c>
      <c r="AH8" s="352">
        <f t="shared" si="2"/>
        <v>0.24</v>
      </c>
      <c r="AI8" s="277" t="s">
        <v>86</v>
      </c>
      <c r="AJ8" s="353">
        <f>AG8-0</f>
        <v>0.24</v>
      </c>
      <c r="AK8" s="418" t="s">
        <v>33</v>
      </c>
      <c r="AL8" s="273">
        <v>0.8</v>
      </c>
      <c r="AM8" s="268" t="s">
        <v>38</v>
      </c>
      <c r="AN8" s="266"/>
      <c r="AO8" s="527">
        <f t="shared" ref="AO8:AO43" si="7">(P8-AJ8)</f>
        <v>0.16000000000000003</v>
      </c>
      <c r="AP8" s="266"/>
      <c r="AQ8" s="266"/>
      <c r="AR8" s="266"/>
      <c r="AS8" s="266"/>
      <c r="AT8" s="266"/>
      <c r="AU8" s="266"/>
    </row>
    <row r="9" spans="1:47" ht="208.5" customHeight="1" x14ac:dyDescent="0.2">
      <c r="A9" s="285">
        <v>4</v>
      </c>
      <c r="B9" s="392" t="s">
        <v>11</v>
      </c>
      <c r="C9" s="336" t="s">
        <v>718</v>
      </c>
      <c r="D9" s="336" t="s">
        <v>579</v>
      </c>
      <c r="E9" s="279" t="s">
        <v>223</v>
      </c>
      <c r="F9" s="286" t="s">
        <v>719</v>
      </c>
      <c r="G9" s="318" t="s">
        <v>388</v>
      </c>
      <c r="H9" s="336" t="s">
        <v>714</v>
      </c>
      <c r="I9" s="336" t="s">
        <v>49</v>
      </c>
      <c r="J9" s="289" t="s">
        <v>439</v>
      </c>
      <c r="K9" s="317" t="s">
        <v>232</v>
      </c>
      <c r="L9" s="336" t="s">
        <v>720</v>
      </c>
      <c r="M9" s="336" t="s">
        <v>607</v>
      </c>
      <c r="N9" s="266">
        <v>12</v>
      </c>
      <c r="O9" s="277" t="s">
        <v>87</v>
      </c>
      <c r="P9" s="281">
        <v>0.4</v>
      </c>
      <c r="Q9" s="302" t="s">
        <v>33</v>
      </c>
      <c r="R9" s="281">
        <v>0.8</v>
      </c>
      <c r="S9" s="283" t="s">
        <v>38</v>
      </c>
      <c r="T9" s="389" t="s">
        <v>399</v>
      </c>
      <c r="U9" s="354">
        <v>1</v>
      </c>
      <c r="V9" s="271" t="s">
        <v>683</v>
      </c>
      <c r="W9" s="345" t="s">
        <v>91</v>
      </c>
      <c r="X9" s="359" t="s">
        <v>316</v>
      </c>
      <c r="Y9" s="359">
        <v>0.25</v>
      </c>
      <c r="Z9" s="359" t="s">
        <v>321</v>
      </c>
      <c r="AA9" s="359">
        <v>0.15</v>
      </c>
      <c r="AB9" s="360">
        <f>(Y9+AA9)</f>
        <v>0.4</v>
      </c>
      <c r="AC9" s="359" t="s">
        <v>114</v>
      </c>
      <c r="AD9" s="359" t="s">
        <v>116</v>
      </c>
      <c r="AE9" s="361" t="s">
        <v>168</v>
      </c>
      <c r="AF9" s="352">
        <f t="shared" si="4"/>
        <v>0.16000000000000003</v>
      </c>
      <c r="AG9" s="351">
        <f t="shared" si="5"/>
        <v>0.24</v>
      </c>
      <c r="AH9" s="352">
        <f t="shared" si="2"/>
        <v>0.24</v>
      </c>
      <c r="AI9" s="277" t="s">
        <v>87</v>
      </c>
      <c r="AJ9" s="353">
        <f>AG9-0</f>
        <v>0.24</v>
      </c>
      <c r="AK9" s="278" t="s">
        <v>33</v>
      </c>
      <c r="AL9" s="273">
        <v>0.8</v>
      </c>
      <c r="AM9" s="268" t="s">
        <v>38</v>
      </c>
      <c r="AN9" s="285"/>
      <c r="AO9" s="527">
        <f t="shared" si="7"/>
        <v>0.16000000000000003</v>
      </c>
      <c r="AP9" s="285"/>
      <c r="AQ9" s="285"/>
      <c r="AR9" s="285"/>
      <c r="AS9" s="285"/>
      <c r="AT9" s="285"/>
      <c r="AU9" s="285"/>
    </row>
    <row r="10" spans="1:47" ht="129.94999999999999" customHeight="1" x14ac:dyDescent="0.25">
      <c r="A10" s="285">
        <v>5</v>
      </c>
      <c r="B10" s="332" t="s">
        <v>11</v>
      </c>
      <c r="C10" s="333" t="s">
        <v>682</v>
      </c>
      <c r="D10" s="333" t="s">
        <v>579</v>
      </c>
      <c r="E10" s="391" t="s">
        <v>224</v>
      </c>
      <c r="F10" s="270" t="s">
        <v>717</v>
      </c>
      <c r="G10" s="270" t="s">
        <v>525</v>
      </c>
      <c r="H10" s="270" t="s">
        <v>560</v>
      </c>
      <c r="I10" s="270" t="s">
        <v>615</v>
      </c>
      <c r="J10" s="396" t="s">
        <v>528</v>
      </c>
      <c r="K10" s="312" t="s">
        <v>232</v>
      </c>
      <c r="L10" s="284" t="s">
        <v>684</v>
      </c>
      <c r="M10" s="284" t="s">
        <v>608</v>
      </c>
      <c r="N10" s="393">
        <v>12</v>
      </c>
      <c r="O10" s="277" t="s">
        <v>87</v>
      </c>
      <c r="P10" s="394">
        <v>0.4</v>
      </c>
      <c r="Q10" s="302" t="s">
        <v>33</v>
      </c>
      <c r="R10" s="394">
        <v>0.8</v>
      </c>
      <c r="S10" s="397" t="s">
        <v>38</v>
      </c>
      <c r="T10" s="394" t="s">
        <v>399</v>
      </c>
      <c r="U10" s="354">
        <v>1</v>
      </c>
      <c r="V10" s="233" t="s">
        <v>685</v>
      </c>
      <c r="W10" s="276" t="s">
        <v>91</v>
      </c>
      <c r="X10" s="290" t="s">
        <v>316</v>
      </c>
      <c r="Y10" s="290">
        <v>0.25</v>
      </c>
      <c r="Z10" s="290" t="s">
        <v>320</v>
      </c>
      <c r="AA10" s="290">
        <v>0.25</v>
      </c>
      <c r="AB10" s="291">
        <v>0.5</v>
      </c>
      <c r="AC10" s="290" t="s">
        <v>114</v>
      </c>
      <c r="AD10" s="290" t="s">
        <v>116</v>
      </c>
      <c r="AE10" s="292" t="s">
        <v>168</v>
      </c>
      <c r="AF10" s="352">
        <f t="shared" si="4"/>
        <v>0.2</v>
      </c>
      <c r="AG10" s="293">
        <v>0.2</v>
      </c>
      <c r="AH10" s="352">
        <f t="shared" si="2"/>
        <v>0.2</v>
      </c>
      <c r="AI10" s="277" t="s">
        <v>86</v>
      </c>
      <c r="AJ10" s="353">
        <f>AG10-0</f>
        <v>0.2</v>
      </c>
      <c r="AK10" s="278" t="s">
        <v>33</v>
      </c>
      <c r="AL10" s="273">
        <v>0.8</v>
      </c>
      <c r="AM10" s="268" t="s">
        <v>38</v>
      </c>
      <c r="AN10" s="390"/>
      <c r="AO10" s="527">
        <f t="shared" si="7"/>
        <v>0.2</v>
      </c>
      <c r="AP10" s="390"/>
      <c r="AQ10" s="390"/>
      <c r="AR10" s="390"/>
      <c r="AS10" s="390"/>
      <c r="AT10" s="390"/>
      <c r="AU10" s="390"/>
    </row>
    <row r="11" spans="1:47" ht="132" x14ac:dyDescent="0.2">
      <c r="A11" s="680">
        <v>6</v>
      </c>
      <c r="B11" s="682" t="s">
        <v>12</v>
      </c>
      <c r="C11" s="723" t="s">
        <v>394</v>
      </c>
      <c r="D11" s="723" t="s">
        <v>395</v>
      </c>
      <c r="E11" s="728" t="s">
        <v>222</v>
      </c>
      <c r="F11" s="724" t="s">
        <v>401</v>
      </c>
      <c r="G11" s="726" t="s">
        <v>406</v>
      </c>
      <c r="H11" s="726" t="s">
        <v>407</v>
      </c>
      <c r="I11" s="685" t="s">
        <v>408</v>
      </c>
      <c r="J11" s="718" t="s">
        <v>441</v>
      </c>
      <c r="K11" s="685" t="s">
        <v>226</v>
      </c>
      <c r="L11" s="685" t="s">
        <v>400</v>
      </c>
      <c r="M11" s="334" t="s">
        <v>601</v>
      </c>
      <c r="N11" s="266">
        <v>6</v>
      </c>
      <c r="O11" s="716" t="s">
        <v>87</v>
      </c>
      <c r="P11" s="720">
        <v>0.4</v>
      </c>
      <c r="Q11" s="755" t="s">
        <v>8</v>
      </c>
      <c r="R11" s="720">
        <v>0.6</v>
      </c>
      <c r="S11" s="711" t="s">
        <v>8</v>
      </c>
      <c r="T11" s="753" t="s">
        <v>289</v>
      </c>
      <c r="U11" s="362">
        <v>1</v>
      </c>
      <c r="V11" s="413" t="s">
        <v>722</v>
      </c>
      <c r="W11" s="363" t="s">
        <v>91</v>
      </c>
      <c r="X11" s="364" t="s">
        <v>316</v>
      </c>
      <c r="Y11" s="364">
        <v>0.25</v>
      </c>
      <c r="Z11" s="364" t="s">
        <v>320</v>
      </c>
      <c r="AA11" s="364">
        <v>0.25</v>
      </c>
      <c r="AB11" s="365">
        <f t="shared" si="3"/>
        <v>0.5</v>
      </c>
      <c r="AC11" s="364" t="s">
        <v>114</v>
      </c>
      <c r="AD11" s="364" t="s">
        <v>116</v>
      </c>
      <c r="AE11" s="366" t="s">
        <v>168</v>
      </c>
      <c r="AF11" s="352">
        <f t="shared" si="4"/>
        <v>0.2</v>
      </c>
      <c r="AG11" s="351">
        <f t="shared" si="5"/>
        <v>0.2</v>
      </c>
      <c r="AH11" s="352">
        <f>AG11*AB12</f>
        <v>0.1</v>
      </c>
      <c r="AI11" s="277" t="s">
        <v>86</v>
      </c>
      <c r="AJ11" s="353">
        <f>AG11-AH11</f>
        <v>0.1</v>
      </c>
      <c r="AK11" s="278" t="s">
        <v>33</v>
      </c>
      <c r="AL11" s="273">
        <v>0.8</v>
      </c>
      <c r="AM11" s="268" t="s">
        <v>38</v>
      </c>
      <c r="AN11" s="295"/>
      <c r="AO11" s="747">
        <v>0.2</v>
      </c>
      <c r="AP11" s="295"/>
      <c r="AQ11" s="295"/>
      <c r="AR11" s="295"/>
      <c r="AS11" s="295"/>
      <c r="AT11" s="295"/>
      <c r="AU11" s="295"/>
    </row>
    <row r="12" spans="1:47" ht="99.95" customHeight="1" x14ac:dyDescent="0.2">
      <c r="A12" s="681"/>
      <c r="B12" s="683"/>
      <c r="C12" s="688"/>
      <c r="D12" s="688"/>
      <c r="E12" s="729"/>
      <c r="F12" s="725"/>
      <c r="G12" s="727"/>
      <c r="H12" s="727"/>
      <c r="I12" s="686"/>
      <c r="J12" s="719"/>
      <c r="K12" s="686"/>
      <c r="L12" s="686"/>
      <c r="M12" s="307" t="s">
        <v>602</v>
      </c>
      <c r="N12" s="266"/>
      <c r="O12" s="717"/>
      <c r="P12" s="721"/>
      <c r="Q12" s="756"/>
      <c r="R12" s="721"/>
      <c r="S12" s="712"/>
      <c r="T12" s="754"/>
      <c r="U12" s="367">
        <v>2</v>
      </c>
      <c r="V12" s="271" t="s">
        <v>723</v>
      </c>
      <c r="W12" s="368" t="s">
        <v>91</v>
      </c>
      <c r="X12" s="369" t="s">
        <v>316</v>
      </c>
      <c r="Y12" s="369">
        <v>0.25</v>
      </c>
      <c r="Z12" s="369" t="s">
        <v>321</v>
      </c>
      <c r="AA12" s="369">
        <v>0.25</v>
      </c>
      <c r="AB12" s="357">
        <f t="shared" si="3"/>
        <v>0.5</v>
      </c>
      <c r="AC12" s="369" t="s">
        <v>114</v>
      </c>
      <c r="AD12" s="369" t="s">
        <v>116</v>
      </c>
      <c r="AE12" s="370" t="s">
        <v>168</v>
      </c>
      <c r="AF12" s="352">
        <f t="shared" si="4"/>
        <v>0</v>
      </c>
      <c r="AG12" s="351">
        <v>0.2</v>
      </c>
      <c r="AH12" s="352">
        <v>0.1</v>
      </c>
      <c r="AI12" s="277" t="s">
        <v>86</v>
      </c>
      <c r="AJ12" s="353">
        <f t="shared" ref="AJ12:AJ24" si="8">AG12-AH12</f>
        <v>0.1</v>
      </c>
      <c r="AK12" s="278" t="s">
        <v>33</v>
      </c>
      <c r="AL12" s="273">
        <v>0.8</v>
      </c>
      <c r="AM12" s="268" t="s">
        <v>38</v>
      </c>
      <c r="AN12" s="266"/>
      <c r="AO12" s="748"/>
      <c r="AP12" s="266"/>
      <c r="AQ12" s="266"/>
      <c r="AR12" s="266"/>
      <c r="AS12" s="266"/>
      <c r="AT12" s="266"/>
      <c r="AU12" s="266"/>
    </row>
    <row r="13" spans="1:47" ht="120" customHeight="1" thickBot="1" x14ac:dyDescent="0.25">
      <c r="A13" s="519">
        <v>7</v>
      </c>
      <c r="B13" s="529" t="s">
        <v>12</v>
      </c>
      <c r="C13" s="523" t="s">
        <v>394</v>
      </c>
      <c r="D13" s="530" t="s">
        <v>395</v>
      </c>
      <c r="E13" s="279" t="s">
        <v>224</v>
      </c>
      <c r="F13" s="286" t="s">
        <v>402</v>
      </c>
      <c r="G13" s="523" t="s">
        <v>404</v>
      </c>
      <c r="H13" s="523" t="s">
        <v>410</v>
      </c>
      <c r="I13" s="522" t="s">
        <v>411</v>
      </c>
      <c r="J13" s="521" t="s">
        <v>441</v>
      </c>
      <c r="K13" s="522" t="s">
        <v>232</v>
      </c>
      <c r="L13" s="500" t="s">
        <v>403</v>
      </c>
      <c r="M13" s="522" t="s">
        <v>409</v>
      </c>
      <c r="N13" s="519">
        <v>10</v>
      </c>
      <c r="O13" s="325" t="s">
        <v>87</v>
      </c>
      <c r="P13" s="518">
        <v>0.4</v>
      </c>
      <c r="Q13" s="524" t="s">
        <v>8</v>
      </c>
      <c r="R13" s="518">
        <v>0.6</v>
      </c>
      <c r="S13" s="521" t="s">
        <v>8</v>
      </c>
      <c r="T13" s="499" t="s">
        <v>291</v>
      </c>
      <c r="U13" s="367">
        <v>1</v>
      </c>
      <c r="V13" s="4" t="s">
        <v>726</v>
      </c>
      <c r="W13" s="368" t="s">
        <v>91</v>
      </c>
      <c r="X13" s="369" t="s">
        <v>317</v>
      </c>
      <c r="Y13" s="369">
        <v>0.15</v>
      </c>
      <c r="Z13" s="369" t="s">
        <v>320</v>
      </c>
      <c r="AA13" s="369">
        <v>0.25</v>
      </c>
      <c r="AB13" s="357">
        <f t="shared" si="3"/>
        <v>0.4</v>
      </c>
      <c r="AC13" s="369" t="s">
        <v>114</v>
      </c>
      <c r="AD13" s="369" t="s">
        <v>116</v>
      </c>
      <c r="AE13" s="370" t="s">
        <v>168</v>
      </c>
      <c r="AF13" s="352">
        <f t="shared" si="4"/>
        <v>0.16000000000000003</v>
      </c>
      <c r="AG13" s="351">
        <f t="shared" si="5"/>
        <v>0.24</v>
      </c>
      <c r="AH13" s="352">
        <f t="shared" ref="AH13:AH23" si="9">AG13*AB14</f>
        <v>9.6000000000000002E-2</v>
      </c>
      <c r="AI13" s="277" t="s">
        <v>86</v>
      </c>
      <c r="AJ13" s="353">
        <f>AG13-0</f>
        <v>0.24</v>
      </c>
      <c r="AK13" s="278" t="s">
        <v>33</v>
      </c>
      <c r="AL13" s="273">
        <v>0.8</v>
      </c>
      <c r="AM13" s="268" t="s">
        <v>38</v>
      </c>
      <c r="AN13" s="266"/>
      <c r="AO13" s="527">
        <v>0.24</v>
      </c>
      <c r="AP13" s="266"/>
      <c r="AQ13" s="266"/>
      <c r="AR13" s="266"/>
      <c r="AS13" s="266"/>
      <c r="AT13" s="266"/>
      <c r="AU13" s="266"/>
    </row>
    <row r="14" spans="1:47" ht="120" customHeight="1" thickBot="1" x14ac:dyDescent="0.25">
      <c r="A14" s="548">
        <v>8</v>
      </c>
      <c r="B14" s="549" t="s">
        <v>15</v>
      </c>
      <c r="C14" s="550" t="s">
        <v>412</v>
      </c>
      <c r="D14" s="550" t="s">
        <v>413</v>
      </c>
      <c r="E14" s="552" t="s">
        <v>223</v>
      </c>
      <c r="F14" s="551" t="s">
        <v>67</v>
      </c>
      <c r="G14" s="533" t="s">
        <v>404</v>
      </c>
      <c r="H14" s="533" t="s">
        <v>436</v>
      </c>
      <c r="I14" s="540" t="s">
        <v>437</v>
      </c>
      <c r="J14" s="547" t="s">
        <v>441</v>
      </c>
      <c r="K14" s="546" t="s">
        <v>232</v>
      </c>
      <c r="L14" s="540" t="s">
        <v>414</v>
      </c>
      <c r="M14" s="540" t="s">
        <v>415</v>
      </c>
      <c r="N14" s="532">
        <v>560</v>
      </c>
      <c r="O14" s="542" t="s">
        <v>89</v>
      </c>
      <c r="P14" s="543">
        <v>0.8</v>
      </c>
      <c r="Q14" s="544" t="s">
        <v>8</v>
      </c>
      <c r="R14" s="543">
        <v>0.6</v>
      </c>
      <c r="S14" s="541" t="s">
        <v>38</v>
      </c>
      <c r="T14" s="545" t="s">
        <v>399</v>
      </c>
      <c r="U14" s="534">
        <v>1</v>
      </c>
      <c r="V14" s="500" t="s">
        <v>727</v>
      </c>
      <c r="W14" s="345" t="s">
        <v>91</v>
      </c>
      <c r="X14" s="359" t="s">
        <v>316</v>
      </c>
      <c r="Y14" s="359">
        <v>0.25</v>
      </c>
      <c r="Z14" s="501" t="s">
        <v>321</v>
      </c>
      <c r="AA14" s="501">
        <v>0.15</v>
      </c>
      <c r="AB14" s="360">
        <f t="shared" si="3"/>
        <v>0.4</v>
      </c>
      <c r="AC14" s="501" t="s">
        <v>114</v>
      </c>
      <c r="AD14" s="501" t="s">
        <v>116</v>
      </c>
      <c r="AE14" s="502" t="s">
        <v>168</v>
      </c>
      <c r="AF14" s="383">
        <f t="shared" si="4"/>
        <v>0.32000000000000006</v>
      </c>
      <c r="AG14" s="384">
        <f t="shared" si="5"/>
        <v>0.48</v>
      </c>
      <c r="AH14" s="383">
        <v>0</v>
      </c>
      <c r="AI14" s="325" t="s">
        <v>87</v>
      </c>
      <c r="AJ14" s="384">
        <v>0.48</v>
      </c>
      <c r="AK14" s="503" t="s">
        <v>33</v>
      </c>
      <c r="AL14" s="504">
        <v>0.6</v>
      </c>
      <c r="AM14" s="505" t="s">
        <v>38</v>
      </c>
      <c r="AN14" s="498"/>
      <c r="AO14" s="527">
        <f t="shared" si="7"/>
        <v>0.32000000000000006</v>
      </c>
      <c r="AP14" s="498"/>
      <c r="AQ14" s="498"/>
      <c r="AR14" s="498"/>
      <c r="AS14" s="498"/>
      <c r="AT14" s="498"/>
      <c r="AU14" s="498"/>
    </row>
    <row r="15" spans="1:47" ht="153" x14ac:dyDescent="0.2">
      <c r="A15" s="535">
        <v>10</v>
      </c>
      <c r="B15" s="536" t="s">
        <v>16</v>
      </c>
      <c r="C15" s="537" t="s">
        <v>418</v>
      </c>
      <c r="D15" s="537" t="s">
        <v>419</v>
      </c>
      <c r="E15" s="538" t="s">
        <v>223</v>
      </c>
      <c r="F15" s="539" t="s">
        <v>444</v>
      </c>
      <c r="G15" s="528" t="s">
        <v>404</v>
      </c>
      <c r="H15" s="493" t="s">
        <v>447</v>
      </c>
      <c r="I15" s="492" t="s">
        <v>448</v>
      </c>
      <c r="J15" s="496" t="s">
        <v>441</v>
      </c>
      <c r="K15" s="493" t="s">
        <v>232</v>
      </c>
      <c r="L15" s="492" t="s">
        <v>446</v>
      </c>
      <c r="M15" s="492" t="s">
        <v>445</v>
      </c>
      <c r="N15" s="497">
        <v>900</v>
      </c>
      <c r="O15" s="507" t="s">
        <v>90</v>
      </c>
      <c r="P15" s="495">
        <v>1</v>
      </c>
      <c r="Q15" s="494" t="s">
        <v>8</v>
      </c>
      <c r="R15" s="495">
        <v>0.6</v>
      </c>
      <c r="S15" s="496" t="s">
        <v>38</v>
      </c>
      <c r="T15" s="508" t="s">
        <v>291</v>
      </c>
      <c r="U15" s="509">
        <v>1</v>
      </c>
      <c r="V15" s="493" t="s">
        <v>728</v>
      </c>
      <c r="W15" s="510" t="s">
        <v>91</v>
      </c>
      <c r="X15" s="511" t="s">
        <v>317</v>
      </c>
      <c r="Y15" s="511">
        <v>0.15</v>
      </c>
      <c r="Z15" s="511" t="s">
        <v>321</v>
      </c>
      <c r="AA15" s="364">
        <v>0.15</v>
      </c>
      <c r="AB15" s="365">
        <f t="shared" si="3"/>
        <v>0.3</v>
      </c>
      <c r="AC15" s="364" t="s">
        <v>114</v>
      </c>
      <c r="AD15" s="364" t="s">
        <v>116</v>
      </c>
      <c r="AE15" s="366" t="s">
        <v>168</v>
      </c>
      <c r="AF15" s="512">
        <f t="shared" si="4"/>
        <v>0.3</v>
      </c>
      <c r="AG15" s="513">
        <f t="shared" si="5"/>
        <v>0.7</v>
      </c>
      <c r="AH15" s="512">
        <v>0</v>
      </c>
      <c r="AI15" s="494" t="s">
        <v>88</v>
      </c>
      <c r="AJ15" s="514">
        <v>0.7</v>
      </c>
      <c r="AK15" s="515" t="s">
        <v>33</v>
      </c>
      <c r="AL15" s="495">
        <v>0.6</v>
      </c>
      <c r="AM15" s="496" t="s">
        <v>38</v>
      </c>
      <c r="AN15" s="491"/>
      <c r="AO15" s="527">
        <f t="shared" si="7"/>
        <v>0.30000000000000004</v>
      </c>
      <c r="AP15" s="491"/>
      <c r="AQ15" s="491"/>
      <c r="AR15" s="491"/>
      <c r="AS15" s="491"/>
      <c r="AT15" s="491"/>
      <c r="AU15" s="491"/>
    </row>
    <row r="16" spans="1:47" ht="120" customHeight="1" thickBot="1" x14ac:dyDescent="0.25">
      <c r="A16" s="520">
        <v>11</v>
      </c>
      <c r="B16" s="531" t="s">
        <v>50</v>
      </c>
      <c r="C16" s="506" t="s">
        <v>418</v>
      </c>
      <c r="D16" s="506" t="s">
        <v>419</v>
      </c>
      <c r="E16" s="444" t="s">
        <v>224</v>
      </c>
      <c r="F16" s="340" t="s">
        <v>17</v>
      </c>
      <c r="G16" s="271" t="s">
        <v>416</v>
      </c>
      <c r="H16" s="266" t="s">
        <v>442</v>
      </c>
      <c r="I16" s="271" t="s">
        <v>450</v>
      </c>
      <c r="J16" s="283" t="s">
        <v>439</v>
      </c>
      <c r="K16" s="271" t="s">
        <v>230</v>
      </c>
      <c r="L16" s="271" t="s">
        <v>449</v>
      </c>
      <c r="M16" s="271" t="s">
        <v>51</v>
      </c>
      <c r="N16" s="266">
        <v>2</v>
      </c>
      <c r="O16" s="277" t="s">
        <v>86</v>
      </c>
      <c r="P16" s="281">
        <v>0.2</v>
      </c>
      <c r="Q16" s="282" t="s">
        <v>389</v>
      </c>
      <c r="R16" s="281">
        <v>1</v>
      </c>
      <c r="S16" s="283" t="s">
        <v>34</v>
      </c>
      <c r="T16" s="389" t="s">
        <v>289</v>
      </c>
      <c r="U16" s="371">
        <v>1</v>
      </c>
      <c r="V16" s="266" t="s">
        <v>451</v>
      </c>
      <c r="W16" s="368" t="s">
        <v>189</v>
      </c>
      <c r="X16" s="369" t="s">
        <v>316</v>
      </c>
      <c r="Y16" s="369">
        <v>0.25</v>
      </c>
      <c r="Z16" s="369" t="s">
        <v>321</v>
      </c>
      <c r="AA16" s="369">
        <v>0.15</v>
      </c>
      <c r="AB16" s="357">
        <f t="shared" si="3"/>
        <v>0.4</v>
      </c>
      <c r="AC16" s="369" t="s">
        <v>114</v>
      </c>
      <c r="AD16" s="369" t="s">
        <v>116</v>
      </c>
      <c r="AE16" s="370" t="s">
        <v>168</v>
      </c>
      <c r="AF16" s="352">
        <f t="shared" si="4"/>
        <v>8.0000000000000016E-2</v>
      </c>
      <c r="AG16" s="351">
        <f t="shared" si="5"/>
        <v>0.12</v>
      </c>
      <c r="AH16" s="352">
        <v>0</v>
      </c>
      <c r="AI16" s="277" t="s">
        <v>86</v>
      </c>
      <c r="AJ16" s="514">
        <v>0.12</v>
      </c>
      <c r="AK16" s="282" t="s">
        <v>389</v>
      </c>
      <c r="AL16" s="281">
        <v>1</v>
      </c>
      <c r="AM16" s="283" t="s">
        <v>34</v>
      </c>
      <c r="AN16" s="266"/>
      <c r="AO16" s="527">
        <f t="shared" si="7"/>
        <v>8.0000000000000016E-2</v>
      </c>
      <c r="AP16" s="266"/>
      <c r="AQ16" s="266"/>
      <c r="AR16" s="266"/>
      <c r="AS16" s="266"/>
      <c r="AT16" s="266"/>
      <c r="AU16" s="266"/>
    </row>
    <row r="17" spans="1:47" ht="99.95" customHeight="1" x14ac:dyDescent="0.2">
      <c r="A17" s="296">
        <v>12</v>
      </c>
      <c r="B17" s="297" t="s">
        <v>18</v>
      </c>
      <c r="C17" s="287" t="s">
        <v>468</v>
      </c>
      <c r="D17" s="287" t="s">
        <v>469</v>
      </c>
      <c r="E17" s="279" t="s">
        <v>223</v>
      </c>
      <c r="F17" s="433" t="s">
        <v>737</v>
      </c>
      <c r="G17" s="425" t="s">
        <v>471</v>
      </c>
      <c r="H17" s="425" t="s">
        <v>473</v>
      </c>
      <c r="I17" s="419" t="s">
        <v>472</v>
      </c>
      <c r="J17" s="283" t="s">
        <v>441</v>
      </c>
      <c r="K17" s="271" t="s">
        <v>227</v>
      </c>
      <c r="L17" s="298" t="s">
        <v>674</v>
      </c>
      <c r="M17" s="298" t="s">
        <v>19</v>
      </c>
      <c r="N17" s="299">
        <v>500</v>
      </c>
      <c r="O17" s="417" t="s">
        <v>88</v>
      </c>
      <c r="P17" s="273">
        <v>0.6</v>
      </c>
      <c r="Q17" s="417" t="s">
        <v>8</v>
      </c>
      <c r="R17" s="273">
        <v>0.6</v>
      </c>
      <c r="S17" s="283" t="s">
        <v>8</v>
      </c>
      <c r="T17" s="389" t="s">
        <v>289</v>
      </c>
      <c r="U17" s="371">
        <v>1</v>
      </c>
      <c r="V17" s="271" t="s">
        <v>738</v>
      </c>
      <c r="W17" s="345" t="s">
        <v>91</v>
      </c>
      <c r="X17" s="434" t="s">
        <v>316</v>
      </c>
      <c r="Y17" s="434">
        <v>0.25</v>
      </c>
      <c r="Z17" s="434" t="s">
        <v>321</v>
      </c>
      <c r="AA17" s="434">
        <v>0.15</v>
      </c>
      <c r="AB17" s="348">
        <f t="shared" si="3"/>
        <v>0.4</v>
      </c>
      <c r="AC17" s="434" t="s">
        <v>114</v>
      </c>
      <c r="AD17" s="434" t="s">
        <v>117</v>
      </c>
      <c r="AE17" s="435" t="s">
        <v>168</v>
      </c>
      <c r="AF17" s="352">
        <f t="shared" si="4"/>
        <v>0.24</v>
      </c>
      <c r="AG17" s="351">
        <f t="shared" si="5"/>
        <v>0.36</v>
      </c>
      <c r="AH17" s="352">
        <v>0</v>
      </c>
      <c r="AI17" s="277" t="s">
        <v>87</v>
      </c>
      <c r="AJ17" s="353">
        <f t="shared" si="8"/>
        <v>0.36</v>
      </c>
      <c r="AK17" s="417" t="s">
        <v>8</v>
      </c>
      <c r="AL17" s="273">
        <v>0.6</v>
      </c>
      <c r="AM17" s="268" t="s">
        <v>8</v>
      </c>
      <c r="AN17" s="266"/>
      <c r="AO17" s="527">
        <f t="shared" si="7"/>
        <v>0.24</v>
      </c>
      <c r="AP17" s="266"/>
      <c r="AQ17" s="266"/>
      <c r="AR17" s="266"/>
      <c r="AS17" s="266"/>
      <c r="AT17" s="266"/>
      <c r="AU17" s="266"/>
    </row>
    <row r="18" spans="1:47" ht="120" customHeight="1" x14ac:dyDescent="0.2">
      <c r="A18" s="266">
        <v>13</v>
      </c>
      <c r="B18" s="297" t="s">
        <v>18</v>
      </c>
      <c r="C18" s="298" t="s">
        <v>468</v>
      </c>
      <c r="D18" s="298" t="s">
        <v>469</v>
      </c>
      <c r="E18" s="279" t="s">
        <v>223</v>
      </c>
      <c r="F18" s="311" t="s">
        <v>752</v>
      </c>
      <c r="G18" s="425" t="s">
        <v>471</v>
      </c>
      <c r="H18" s="421" t="s">
        <v>474</v>
      </c>
      <c r="I18" s="298" t="s">
        <v>487</v>
      </c>
      <c r="J18" s="283" t="s">
        <v>441</v>
      </c>
      <c r="K18" s="271" t="s">
        <v>232</v>
      </c>
      <c r="L18" s="298" t="s">
        <v>486</v>
      </c>
      <c r="M18" s="298" t="s">
        <v>485</v>
      </c>
      <c r="N18" s="280">
        <v>24</v>
      </c>
      <c r="O18" s="277" t="s">
        <v>87</v>
      </c>
      <c r="P18" s="281">
        <v>0.4</v>
      </c>
      <c r="Q18" s="305" t="s">
        <v>8</v>
      </c>
      <c r="R18" s="281">
        <v>0.6</v>
      </c>
      <c r="S18" s="283" t="s">
        <v>8</v>
      </c>
      <c r="T18" s="389" t="s">
        <v>289</v>
      </c>
      <c r="U18" s="371">
        <v>1</v>
      </c>
      <c r="V18" s="4" t="s">
        <v>739</v>
      </c>
      <c r="W18" s="368" t="s">
        <v>91</v>
      </c>
      <c r="X18" s="369" t="s">
        <v>316</v>
      </c>
      <c r="Y18" s="369">
        <v>0.25</v>
      </c>
      <c r="Z18" s="369" t="s">
        <v>321</v>
      </c>
      <c r="AA18" s="369">
        <v>0.15</v>
      </c>
      <c r="AB18" s="357">
        <f t="shared" si="3"/>
        <v>0.4</v>
      </c>
      <c r="AC18" s="369" t="s">
        <v>114</v>
      </c>
      <c r="AD18" s="369" t="s">
        <v>116</v>
      </c>
      <c r="AE18" s="370" t="s">
        <v>168</v>
      </c>
      <c r="AF18" s="352">
        <f t="shared" si="4"/>
        <v>0.16000000000000003</v>
      </c>
      <c r="AG18" s="437">
        <f t="shared" si="5"/>
        <v>0.24</v>
      </c>
      <c r="AH18" s="352">
        <v>0</v>
      </c>
      <c r="AI18" s="277" t="s">
        <v>86</v>
      </c>
      <c r="AJ18" s="436">
        <f t="shared" si="8"/>
        <v>0.24</v>
      </c>
      <c r="AK18" s="305" t="s">
        <v>8</v>
      </c>
      <c r="AL18" s="281">
        <v>0.6</v>
      </c>
      <c r="AM18" s="283" t="s">
        <v>8</v>
      </c>
      <c r="AN18" s="266"/>
      <c r="AO18" s="527">
        <f t="shared" si="7"/>
        <v>0.16000000000000003</v>
      </c>
      <c r="AP18" s="266"/>
      <c r="AQ18" s="266"/>
      <c r="AR18" s="266"/>
      <c r="AS18" s="266"/>
      <c r="AT18" s="266"/>
      <c r="AU18" s="266"/>
    </row>
    <row r="19" spans="1:47" ht="99.75" customHeight="1" x14ac:dyDescent="0.2">
      <c r="A19" s="285">
        <v>14</v>
      </c>
      <c r="B19" s="297" t="s">
        <v>18</v>
      </c>
      <c r="C19" s="287" t="s">
        <v>468</v>
      </c>
      <c r="D19" s="287" t="s">
        <v>469</v>
      </c>
      <c r="E19" s="279" t="s">
        <v>224</v>
      </c>
      <c r="F19" s="311" t="s">
        <v>753</v>
      </c>
      <c r="G19" s="438" t="s">
        <v>471</v>
      </c>
      <c r="H19" s="439" t="s">
        <v>554</v>
      </c>
      <c r="I19" s="415" t="s">
        <v>475</v>
      </c>
      <c r="J19" s="399" t="s">
        <v>441</v>
      </c>
      <c r="K19" s="270" t="s">
        <v>227</v>
      </c>
      <c r="L19" s="298" t="s">
        <v>488</v>
      </c>
      <c r="M19" s="298" t="s">
        <v>35</v>
      </c>
      <c r="N19" s="280">
        <v>24</v>
      </c>
      <c r="O19" s="305" t="s">
        <v>88</v>
      </c>
      <c r="P19" s="281">
        <v>0.6</v>
      </c>
      <c r="Q19" s="305" t="s">
        <v>8</v>
      </c>
      <c r="R19" s="281">
        <v>0.6</v>
      </c>
      <c r="S19" s="283" t="s">
        <v>8</v>
      </c>
      <c r="T19" s="281" t="s">
        <v>286</v>
      </c>
      <c r="U19" s="371">
        <v>1</v>
      </c>
      <c r="V19" s="4" t="s">
        <v>740</v>
      </c>
      <c r="W19" s="368" t="s">
        <v>91</v>
      </c>
      <c r="X19" s="369" t="s">
        <v>316</v>
      </c>
      <c r="Y19" s="369">
        <v>0.25</v>
      </c>
      <c r="Z19" s="369" t="s">
        <v>320</v>
      </c>
      <c r="AA19" s="369">
        <v>0.25</v>
      </c>
      <c r="AB19" s="357">
        <f t="shared" si="3"/>
        <v>0.5</v>
      </c>
      <c r="AC19" s="369" t="s">
        <v>114</v>
      </c>
      <c r="AD19" s="369" t="s">
        <v>116</v>
      </c>
      <c r="AE19" s="370" t="s">
        <v>168</v>
      </c>
      <c r="AF19" s="352">
        <f t="shared" si="4"/>
        <v>0.3</v>
      </c>
      <c r="AG19" s="351">
        <f t="shared" si="5"/>
        <v>0.3</v>
      </c>
      <c r="AH19" s="352">
        <v>0</v>
      </c>
      <c r="AI19" s="277" t="s">
        <v>87</v>
      </c>
      <c r="AJ19" s="353">
        <f t="shared" si="8"/>
        <v>0.3</v>
      </c>
      <c r="AK19" s="417" t="s">
        <v>8</v>
      </c>
      <c r="AL19" s="273">
        <v>0.6</v>
      </c>
      <c r="AM19" s="268" t="s">
        <v>8</v>
      </c>
      <c r="AN19" s="266"/>
      <c r="AO19" s="527">
        <f t="shared" si="7"/>
        <v>0.3</v>
      </c>
      <c r="AP19" s="266"/>
      <c r="AQ19" s="266"/>
      <c r="AR19" s="266"/>
      <c r="AS19" s="266"/>
      <c r="AT19" s="266"/>
      <c r="AU19" s="266"/>
    </row>
    <row r="20" spans="1:47" ht="120" customHeight="1" x14ac:dyDescent="0.2">
      <c r="A20" s="285">
        <v>15</v>
      </c>
      <c r="B20" s="297" t="s">
        <v>18</v>
      </c>
      <c r="C20" s="287" t="s">
        <v>468</v>
      </c>
      <c r="D20" s="287" t="s">
        <v>469</v>
      </c>
      <c r="E20" s="416" t="s">
        <v>223</v>
      </c>
      <c r="F20" s="467" t="s">
        <v>754</v>
      </c>
      <c r="G20" s="438" t="s">
        <v>471</v>
      </c>
      <c r="H20" s="440" t="s">
        <v>489</v>
      </c>
      <c r="I20" s="287" t="s">
        <v>61</v>
      </c>
      <c r="J20" s="399" t="s">
        <v>439</v>
      </c>
      <c r="K20" s="270" t="s">
        <v>232</v>
      </c>
      <c r="L20" s="271" t="s">
        <v>490</v>
      </c>
      <c r="M20" s="287" t="s">
        <v>491</v>
      </c>
      <c r="N20" s="300">
        <v>2</v>
      </c>
      <c r="O20" s="277" t="s">
        <v>86</v>
      </c>
      <c r="P20" s="281">
        <v>0.2</v>
      </c>
      <c r="Q20" s="282" t="s">
        <v>389</v>
      </c>
      <c r="R20" s="281">
        <v>1</v>
      </c>
      <c r="S20" s="283" t="s">
        <v>34</v>
      </c>
      <c r="T20" s="273" t="s">
        <v>286</v>
      </c>
      <c r="U20" s="371">
        <v>1</v>
      </c>
      <c r="V20" s="4" t="s">
        <v>741</v>
      </c>
      <c r="W20" s="345" t="s">
        <v>91</v>
      </c>
      <c r="X20" s="346" t="s">
        <v>316</v>
      </c>
      <c r="Y20" s="346">
        <v>0.25</v>
      </c>
      <c r="Z20" s="346" t="s">
        <v>321</v>
      </c>
      <c r="AA20" s="346">
        <v>0.15</v>
      </c>
      <c r="AB20" s="357">
        <f t="shared" si="3"/>
        <v>0.4</v>
      </c>
      <c r="AC20" s="346" t="s">
        <v>114</v>
      </c>
      <c r="AD20" s="346" t="s">
        <v>116</v>
      </c>
      <c r="AE20" s="349" t="s">
        <v>168</v>
      </c>
      <c r="AF20" s="352">
        <f t="shared" si="4"/>
        <v>8.0000000000000016E-2</v>
      </c>
      <c r="AG20" s="441">
        <f t="shared" si="5"/>
        <v>0.12</v>
      </c>
      <c r="AH20" s="372">
        <v>0</v>
      </c>
      <c r="AI20" s="277" t="s">
        <v>86</v>
      </c>
      <c r="AJ20" s="442">
        <f t="shared" si="8"/>
        <v>0.12</v>
      </c>
      <c r="AK20" s="282" t="s">
        <v>389</v>
      </c>
      <c r="AL20" s="273">
        <v>1</v>
      </c>
      <c r="AM20" s="283" t="s">
        <v>34</v>
      </c>
      <c r="AN20" s="266"/>
      <c r="AO20" s="527">
        <f t="shared" si="7"/>
        <v>8.0000000000000016E-2</v>
      </c>
      <c r="AP20" s="266"/>
      <c r="AQ20" s="266"/>
      <c r="AR20" s="266"/>
      <c r="AS20" s="266"/>
      <c r="AT20" s="266"/>
      <c r="AU20" s="266"/>
    </row>
    <row r="21" spans="1:47" ht="127.5" x14ac:dyDescent="0.2">
      <c r="A21" s="301">
        <v>16</v>
      </c>
      <c r="B21" s="297" t="s">
        <v>18</v>
      </c>
      <c r="C21" s="287" t="s">
        <v>468</v>
      </c>
      <c r="D21" s="287" t="s">
        <v>469</v>
      </c>
      <c r="E21" s="301" t="s">
        <v>222</v>
      </c>
      <c r="F21" s="338" t="s">
        <v>756</v>
      </c>
      <c r="G21" s="337" t="s">
        <v>471</v>
      </c>
      <c r="H21" s="426" t="s">
        <v>470</v>
      </c>
      <c r="I21" s="271" t="s">
        <v>23</v>
      </c>
      <c r="J21" s="283" t="s">
        <v>528</v>
      </c>
      <c r="K21" s="271" t="s">
        <v>227</v>
      </c>
      <c r="L21" s="271" t="s">
        <v>21</v>
      </c>
      <c r="M21" s="271" t="s">
        <v>22</v>
      </c>
      <c r="N21" s="266">
        <v>24</v>
      </c>
      <c r="O21" s="305" t="s">
        <v>88</v>
      </c>
      <c r="P21" s="281">
        <v>0.6</v>
      </c>
      <c r="Q21" s="277" t="s">
        <v>32</v>
      </c>
      <c r="R21" s="281">
        <v>0.4</v>
      </c>
      <c r="S21" s="283" t="s">
        <v>8</v>
      </c>
      <c r="T21" s="389" t="s">
        <v>289</v>
      </c>
      <c r="U21" s="371">
        <v>1</v>
      </c>
      <c r="V21" s="298" t="s">
        <v>742</v>
      </c>
      <c r="W21" s="368" t="s">
        <v>91</v>
      </c>
      <c r="X21" s="369" t="s">
        <v>316</v>
      </c>
      <c r="Y21" s="369">
        <v>0.25</v>
      </c>
      <c r="Z21" s="369" t="s">
        <v>320</v>
      </c>
      <c r="AA21" s="369">
        <v>0.25</v>
      </c>
      <c r="AB21" s="357">
        <f t="shared" si="3"/>
        <v>0.5</v>
      </c>
      <c r="AC21" s="369" t="s">
        <v>114</v>
      </c>
      <c r="AD21" s="369" t="s">
        <v>116</v>
      </c>
      <c r="AE21" s="370" t="s">
        <v>168</v>
      </c>
      <c r="AF21" s="352">
        <f t="shared" si="4"/>
        <v>0.3</v>
      </c>
      <c r="AG21" s="351">
        <f t="shared" si="5"/>
        <v>0.3</v>
      </c>
      <c r="AH21" s="352">
        <v>0</v>
      </c>
      <c r="AI21" s="277" t="s">
        <v>87</v>
      </c>
      <c r="AJ21" s="443">
        <f t="shared" si="8"/>
        <v>0.3</v>
      </c>
      <c r="AK21" s="277" t="s">
        <v>32</v>
      </c>
      <c r="AL21" s="389">
        <v>0.4</v>
      </c>
      <c r="AM21" s="283" t="s">
        <v>8</v>
      </c>
      <c r="AN21" s="266"/>
      <c r="AO21" s="527">
        <f t="shared" si="7"/>
        <v>0.3</v>
      </c>
      <c r="AP21" s="266"/>
      <c r="AQ21" s="266"/>
      <c r="AR21" s="266"/>
      <c r="AS21" s="266"/>
      <c r="AT21" s="266"/>
      <c r="AU21" s="266"/>
    </row>
    <row r="22" spans="1:47" ht="99.95" customHeight="1" x14ac:dyDescent="0.2">
      <c r="A22" s="300">
        <v>17</v>
      </c>
      <c r="B22" s="339" t="s">
        <v>42</v>
      </c>
      <c r="C22" s="287" t="s">
        <v>463</v>
      </c>
      <c r="D22" s="287" t="s">
        <v>443</v>
      </c>
      <c r="E22" s="444" t="s">
        <v>224</v>
      </c>
      <c r="F22" s="340" t="s">
        <v>457</v>
      </c>
      <c r="G22" s="271" t="s">
        <v>458</v>
      </c>
      <c r="H22" s="271" t="s">
        <v>459</v>
      </c>
      <c r="I22" s="298" t="s">
        <v>466</v>
      </c>
      <c r="J22" s="283" t="s">
        <v>441</v>
      </c>
      <c r="K22" s="271" t="s">
        <v>227</v>
      </c>
      <c r="L22" s="271" t="s">
        <v>464</v>
      </c>
      <c r="M22" s="271" t="s">
        <v>465</v>
      </c>
      <c r="N22" s="266">
        <v>900</v>
      </c>
      <c r="O22" s="303" t="s">
        <v>89</v>
      </c>
      <c r="P22" s="281">
        <v>0.8</v>
      </c>
      <c r="Q22" s="282" t="s">
        <v>389</v>
      </c>
      <c r="R22" s="281">
        <v>1</v>
      </c>
      <c r="S22" s="283" t="s">
        <v>34</v>
      </c>
      <c r="T22" s="389" t="s">
        <v>295</v>
      </c>
      <c r="U22" s="371">
        <v>1</v>
      </c>
      <c r="V22" s="271" t="s">
        <v>743</v>
      </c>
      <c r="W22" s="368" t="s">
        <v>91</v>
      </c>
      <c r="X22" s="369" t="s">
        <v>316</v>
      </c>
      <c r="Y22" s="369">
        <v>0.25</v>
      </c>
      <c r="Z22" s="369" t="s">
        <v>321</v>
      </c>
      <c r="AA22" s="369">
        <v>0.15</v>
      </c>
      <c r="AB22" s="357">
        <f t="shared" si="3"/>
        <v>0.4</v>
      </c>
      <c r="AC22" s="369" t="s">
        <v>114</v>
      </c>
      <c r="AD22" s="369" t="s">
        <v>116</v>
      </c>
      <c r="AE22" s="370" t="s">
        <v>168</v>
      </c>
      <c r="AF22" s="352">
        <f t="shared" si="4"/>
        <v>0.32000000000000006</v>
      </c>
      <c r="AG22" s="351">
        <f t="shared" si="5"/>
        <v>0.48</v>
      </c>
      <c r="AH22" s="352">
        <v>0</v>
      </c>
      <c r="AI22" s="305" t="s">
        <v>88</v>
      </c>
      <c r="AJ22" s="353">
        <f t="shared" si="8"/>
        <v>0.48</v>
      </c>
      <c r="AK22" s="445" t="s">
        <v>389</v>
      </c>
      <c r="AL22" s="273">
        <v>1</v>
      </c>
      <c r="AM22" s="399" t="s">
        <v>34</v>
      </c>
      <c r="AN22" s="266"/>
      <c r="AO22" s="527">
        <f t="shared" si="7"/>
        <v>0.32000000000000006</v>
      </c>
      <c r="AP22" s="266"/>
      <c r="AQ22" s="266"/>
      <c r="AR22" s="266"/>
      <c r="AS22" s="266"/>
      <c r="AT22" s="266"/>
      <c r="AU22" s="266"/>
    </row>
    <row r="23" spans="1:47" ht="120" customHeight="1" x14ac:dyDescent="0.2">
      <c r="A23" s="730">
        <v>18</v>
      </c>
      <c r="B23" s="738" t="s">
        <v>42</v>
      </c>
      <c r="C23" s="740" t="s">
        <v>463</v>
      </c>
      <c r="D23" s="740" t="s">
        <v>443</v>
      </c>
      <c r="E23" s="741" t="s">
        <v>224</v>
      </c>
      <c r="F23" s="743" t="s">
        <v>456</v>
      </c>
      <c r="G23" s="745" t="s">
        <v>563</v>
      </c>
      <c r="H23" s="740" t="s">
        <v>568</v>
      </c>
      <c r="I23" s="740" t="s">
        <v>569</v>
      </c>
      <c r="J23" s="711" t="s">
        <v>441</v>
      </c>
      <c r="K23" s="745" t="s">
        <v>227</v>
      </c>
      <c r="L23" s="745" t="s">
        <v>570</v>
      </c>
      <c r="M23" s="745" t="s">
        <v>564</v>
      </c>
      <c r="N23" s="285">
        <v>900</v>
      </c>
      <c r="O23" s="446" t="s">
        <v>89</v>
      </c>
      <c r="P23" s="288">
        <v>0.8</v>
      </c>
      <c r="Q23" s="420" t="s">
        <v>8</v>
      </c>
      <c r="R23" s="288">
        <v>0.6</v>
      </c>
      <c r="S23" s="289" t="s">
        <v>38</v>
      </c>
      <c r="T23" s="720" t="s">
        <v>399</v>
      </c>
      <c r="U23" s="371">
        <v>1</v>
      </c>
      <c r="V23" s="271" t="s">
        <v>686</v>
      </c>
      <c r="W23" s="368" t="s">
        <v>91</v>
      </c>
      <c r="X23" s="369" t="s">
        <v>316</v>
      </c>
      <c r="Y23" s="369">
        <v>0.25</v>
      </c>
      <c r="Z23" s="369" t="s">
        <v>321</v>
      </c>
      <c r="AA23" s="369">
        <v>0.15</v>
      </c>
      <c r="AB23" s="357">
        <f t="shared" si="3"/>
        <v>0.4</v>
      </c>
      <c r="AC23" s="369" t="s">
        <v>114</v>
      </c>
      <c r="AD23" s="369" t="s">
        <v>116</v>
      </c>
      <c r="AE23" s="370" t="s">
        <v>168</v>
      </c>
      <c r="AF23" s="352">
        <f t="shared" si="4"/>
        <v>0.32000000000000006</v>
      </c>
      <c r="AG23" s="351">
        <f t="shared" si="5"/>
        <v>0.48</v>
      </c>
      <c r="AH23" s="447">
        <f t="shared" si="9"/>
        <v>0.192</v>
      </c>
      <c r="AI23" s="305" t="s">
        <v>88</v>
      </c>
      <c r="AJ23" s="414">
        <f t="shared" si="8"/>
        <v>0.28799999999999998</v>
      </c>
      <c r="AK23" s="283" t="s">
        <v>38</v>
      </c>
      <c r="AL23" s="273">
        <v>0.6</v>
      </c>
      <c r="AM23" s="283" t="s">
        <v>38</v>
      </c>
      <c r="AN23" s="266"/>
      <c r="AO23" s="527">
        <f t="shared" si="7"/>
        <v>0.51200000000000001</v>
      </c>
      <c r="AP23" s="266"/>
      <c r="AQ23" s="266"/>
      <c r="AR23" s="266"/>
      <c r="AS23" s="266"/>
      <c r="AT23" s="266"/>
      <c r="AU23" s="266"/>
    </row>
    <row r="24" spans="1:47" ht="99.95" customHeight="1" x14ac:dyDescent="0.2">
      <c r="A24" s="730"/>
      <c r="B24" s="739"/>
      <c r="C24" s="731"/>
      <c r="D24" s="731"/>
      <c r="E24" s="742"/>
      <c r="F24" s="744"/>
      <c r="G24" s="681"/>
      <c r="H24" s="731"/>
      <c r="I24" s="731"/>
      <c r="J24" s="712"/>
      <c r="K24" s="681"/>
      <c r="L24" s="681"/>
      <c r="M24" s="681"/>
      <c r="N24" s="285">
        <v>900</v>
      </c>
      <c r="O24" s="446" t="s">
        <v>89</v>
      </c>
      <c r="P24" s="430">
        <v>0.8</v>
      </c>
      <c r="Q24" s="431" t="s">
        <v>8</v>
      </c>
      <c r="R24" s="430">
        <v>0.6</v>
      </c>
      <c r="S24" s="432" t="s">
        <v>38</v>
      </c>
      <c r="T24" s="721"/>
      <c r="U24" s="371">
        <v>2</v>
      </c>
      <c r="V24" s="298" t="s">
        <v>744</v>
      </c>
      <c r="W24" s="368" t="s">
        <v>91</v>
      </c>
      <c r="X24" s="369" t="s">
        <v>316</v>
      </c>
      <c r="Y24" s="369">
        <v>0.25</v>
      </c>
      <c r="Z24" s="369" t="s">
        <v>321</v>
      </c>
      <c r="AA24" s="369">
        <v>0.15</v>
      </c>
      <c r="AB24" s="357">
        <f t="shared" ref="AB24" si="10">(Y24+AA24)</f>
        <v>0.4</v>
      </c>
      <c r="AC24" s="369" t="s">
        <v>114</v>
      </c>
      <c r="AD24" s="369" t="s">
        <v>116</v>
      </c>
      <c r="AE24" s="370" t="s">
        <v>168</v>
      </c>
      <c r="AF24" s="352">
        <f t="shared" si="4"/>
        <v>0.32000000000000006</v>
      </c>
      <c r="AG24" s="351">
        <f t="shared" ref="AG24" si="11">P24-AF24</f>
        <v>0.48</v>
      </c>
      <c r="AH24" s="447">
        <f t="shared" ref="AH24" si="12">AG24*AB25</f>
        <v>0.192</v>
      </c>
      <c r="AI24" s="305" t="s">
        <v>88</v>
      </c>
      <c r="AJ24" s="414">
        <f t="shared" si="8"/>
        <v>0.28799999999999998</v>
      </c>
      <c r="AK24" s="283" t="s">
        <v>38</v>
      </c>
      <c r="AL24" s="273">
        <v>0.6</v>
      </c>
      <c r="AM24" s="268" t="s">
        <v>38</v>
      </c>
      <c r="AN24" s="266"/>
      <c r="AO24" s="527">
        <f t="shared" si="7"/>
        <v>0.51200000000000001</v>
      </c>
      <c r="AP24" s="266"/>
      <c r="AQ24" s="266"/>
      <c r="AR24" s="266"/>
      <c r="AS24" s="266"/>
      <c r="AT24" s="266"/>
      <c r="AU24" s="266"/>
    </row>
    <row r="25" spans="1:47" ht="153" x14ac:dyDescent="0.2">
      <c r="A25" s="730">
        <v>19</v>
      </c>
      <c r="B25" s="736" t="s">
        <v>24</v>
      </c>
      <c r="C25" s="687" t="s">
        <v>463</v>
      </c>
      <c r="D25" s="687" t="s">
        <v>443</v>
      </c>
      <c r="E25" s="732" t="s">
        <v>224</v>
      </c>
      <c r="F25" s="734" t="s">
        <v>454</v>
      </c>
      <c r="G25" s="695" t="s">
        <v>565</v>
      </c>
      <c r="H25" s="695" t="s">
        <v>462</v>
      </c>
      <c r="I25" s="695" t="s">
        <v>467</v>
      </c>
      <c r="J25" s="711" t="s">
        <v>439</v>
      </c>
      <c r="K25" s="695" t="s">
        <v>232</v>
      </c>
      <c r="L25" s="697" t="s">
        <v>460</v>
      </c>
      <c r="M25" s="695" t="s">
        <v>461</v>
      </c>
      <c r="N25" s="751">
        <v>900</v>
      </c>
      <c r="O25" s="302" t="s">
        <v>89</v>
      </c>
      <c r="P25" s="281">
        <v>0.8</v>
      </c>
      <c r="Q25" s="303" t="s">
        <v>33</v>
      </c>
      <c r="R25" s="281">
        <v>0.8</v>
      </c>
      <c r="S25" s="304" t="s">
        <v>38</v>
      </c>
      <c r="T25" s="389" t="s">
        <v>291</v>
      </c>
      <c r="U25" s="371">
        <v>1</v>
      </c>
      <c r="V25" s="271" t="s">
        <v>745</v>
      </c>
      <c r="W25" s="368" t="s">
        <v>91</v>
      </c>
      <c r="X25" s="369" t="s">
        <v>316</v>
      </c>
      <c r="Y25" s="369">
        <v>0.25</v>
      </c>
      <c r="Z25" s="369" t="s">
        <v>321</v>
      </c>
      <c r="AA25" s="369">
        <v>0.15</v>
      </c>
      <c r="AB25" s="357">
        <f t="shared" si="3"/>
        <v>0.4</v>
      </c>
      <c r="AC25" s="369" t="s">
        <v>114</v>
      </c>
      <c r="AD25" s="369" t="s">
        <v>116</v>
      </c>
      <c r="AE25" s="370" t="s">
        <v>168</v>
      </c>
      <c r="AF25" s="352">
        <f t="shared" si="4"/>
        <v>0.32000000000000006</v>
      </c>
      <c r="AG25" s="351">
        <f t="shared" si="5"/>
        <v>0.48</v>
      </c>
      <c r="AH25" s="749">
        <f>AG25*AB26</f>
        <v>0.14399999999999999</v>
      </c>
      <c r="AI25" s="305" t="s">
        <v>88</v>
      </c>
      <c r="AJ25" s="414">
        <f>AG25-AH25</f>
        <v>0.33599999999999997</v>
      </c>
      <c r="AK25" s="306" t="s">
        <v>33</v>
      </c>
      <c r="AL25" s="273">
        <v>0.8</v>
      </c>
      <c r="AM25" s="268" t="s">
        <v>38</v>
      </c>
      <c r="AN25" s="283" t="s">
        <v>552</v>
      </c>
      <c r="AO25" s="527">
        <f t="shared" si="7"/>
        <v>0.46400000000000008</v>
      </c>
      <c r="AP25" s="266"/>
      <c r="AQ25" s="266"/>
      <c r="AR25" s="266"/>
      <c r="AS25" s="266"/>
      <c r="AT25" s="266"/>
      <c r="AU25" s="266"/>
    </row>
    <row r="26" spans="1:47" ht="88.5" customHeight="1" x14ac:dyDescent="0.2">
      <c r="A26" s="731"/>
      <c r="B26" s="737"/>
      <c r="C26" s="688"/>
      <c r="D26" s="688"/>
      <c r="E26" s="733"/>
      <c r="F26" s="735"/>
      <c r="G26" s="696"/>
      <c r="H26" s="696"/>
      <c r="I26" s="696"/>
      <c r="J26" s="712"/>
      <c r="K26" s="696"/>
      <c r="L26" s="698"/>
      <c r="M26" s="696"/>
      <c r="N26" s="752"/>
      <c r="O26" s="305" t="s">
        <v>88</v>
      </c>
      <c r="P26" s="281">
        <v>0.4</v>
      </c>
      <c r="Q26" s="303" t="s">
        <v>33</v>
      </c>
      <c r="R26" s="281">
        <v>0.8</v>
      </c>
      <c r="S26" s="289" t="s">
        <v>38</v>
      </c>
      <c r="T26" s="273" t="s">
        <v>399</v>
      </c>
      <c r="U26" s="371">
        <v>2</v>
      </c>
      <c r="V26" s="271" t="s">
        <v>687</v>
      </c>
      <c r="W26" s="368" t="s">
        <v>91</v>
      </c>
      <c r="X26" s="369" t="s">
        <v>317</v>
      </c>
      <c r="Y26" s="369">
        <v>0.15</v>
      </c>
      <c r="Z26" s="369" t="s">
        <v>321</v>
      </c>
      <c r="AA26" s="369">
        <v>0.15</v>
      </c>
      <c r="AB26" s="357">
        <f t="shared" si="3"/>
        <v>0.3</v>
      </c>
      <c r="AC26" s="369" t="s">
        <v>114</v>
      </c>
      <c r="AD26" s="369" t="s">
        <v>116</v>
      </c>
      <c r="AE26" s="370" t="s">
        <v>168</v>
      </c>
      <c r="AF26" s="352">
        <f t="shared" si="4"/>
        <v>0.12</v>
      </c>
      <c r="AG26" s="351">
        <f t="shared" si="5"/>
        <v>0.28000000000000003</v>
      </c>
      <c r="AH26" s="750"/>
      <c r="AI26" s="277" t="s">
        <v>87</v>
      </c>
      <c r="AJ26" s="414">
        <f>AG26-AH26</f>
        <v>0.28000000000000003</v>
      </c>
      <c r="AK26" s="306" t="s">
        <v>33</v>
      </c>
      <c r="AL26" s="273">
        <v>0.8</v>
      </c>
      <c r="AM26" s="268" t="s">
        <v>38</v>
      </c>
      <c r="AN26" s="283" t="s">
        <v>552</v>
      </c>
      <c r="AO26" s="527">
        <f t="shared" si="7"/>
        <v>0.12</v>
      </c>
      <c r="AP26" s="266"/>
      <c r="AQ26" s="266"/>
      <c r="AR26" s="266"/>
      <c r="AS26" s="266"/>
      <c r="AT26" s="266"/>
      <c r="AU26" s="266"/>
    </row>
    <row r="27" spans="1:47" ht="99.95" customHeight="1" thickBot="1" x14ac:dyDescent="0.25">
      <c r="A27" s="266">
        <v>20</v>
      </c>
      <c r="B27" s="308" t="s">
        <v>43</v>
      </c>
      <c r="C27" s="298" t="s">
        <v>463</v>
      </c>
      <c r="D27" s="298" t="s">
        <v>443</v>
      </c>
      <c r="E27" s="279" t="s">
        <v>224</v>
      </c>
      <c r="F27" s="342" t="s">
        <v>25</v>
      </c>
      <c r="G27" s="271" t="s">
        <v>571</v>
      </c>
      <c r="H27" s="271" t="s">
        <v>572</v>
      </c>
      <c r="I27" s="298" t="s">
        <v>573</v>
      </c>
      <c r="J27" s="283" t="s">
        <v>441</v>
      </c>
      <c r="K27" s="271" t="s">
        <v>232</v>
      </c>
      <c r="L27" s="271" t="s">
        <v>566</v>
      </c>
      <c r="M27" s="271" t="s">
        <v>567</v>
      </c>
      <c r="N27" s="285">
        <v>900</v>
      </c>
      <c r="O27" s="446" t="s">
        <v>89</v>
      </c>
      <c r="P27" s="288">
        <v>0.8</v>
      </c>
      <c r="Q27" s="431" t="s">
        <v>8</v>
      </c>
      <c r="R27" s="288">
        <v>0.6</v>
      </c>
      <c r="S27" s="289" t="s">
        <v>38</v>
      </c>
      <c r="T27" s="281" t="s">
        <v>399</v>
      </c>
      <c r="U27" s="371">
        <v>1</v>
      </c>
      <c r="V27" s="271" t="s">
        <v>746</v>
      </c>
      <c r="W27" s="368" t="s">
        <v>91</v>
      </c>
      <c r="X27" s="369" t="s">
        <v>316</v>
      </c>
      <c r="Y27" s="369">
        <v>0.25</v>
      </c>
      <c r="Z27" s="369" t="s">
        <v>321</v>
      </c>
      <c r="AA27" s="369">
        <v>0.15</v>
      </c>
      <c r="AB27" s="357">
        <f t="shared" si="3"/>
        <v>0.4</v>
      </c>
      <c r="AC27" s="369" t="s">
        <v>114</v>
      </c>
      <c r="AD27" s="369" t="s">
        <v>116</v>
      </c>
      <c r="AE27" s="370" t="s">
        <v>168</v>
      </c>
      <c r="AF27" s="352">
        <f t="shared" si="4"/>
        <v>0.32000000000000006</v>
      </c>
      <c r="AG27" s="351">
        <f t="shared" si="5"/>
        <v>0.48</v>
      </c>
      <c r="AH27" s="352">
        <v>0</v>
      </c>
      <c r="AI27" s="305" t="s">
        <v>88</v>
      </c>
      <c r="AJ27" s="353">
        <f t="shared" ref="AJ27:AJ41" si="13">AG27-AH27</f>
        <v>0.48</v>
      </c>
      <c r="AK27" s="417" t="s">
        <v>8</v>
      </c>
      <c r="AL27" s="430">
        <v>0.6</v>
      </c>
      <c r="AM27" s="268" t="s">
        <v>8</v>
      </c>
      <c r="AN27" s="266"/>
      <c r="AO27" s="527">
        <f t="shared" si="7"/>
        <v>0.32000000000000006</v>
      </c>
      <c r="AP27" s="266"/>
      <c r="AQ27" s="266"/>
      <c r="AR27" s="266"/>
      <c r="AS27" s="266"/>
      <c r="AT27" s="266"/>
      <c r="AU27" s="266"/>
    </row>
    <row r="28" spans="1:47" ht="99.95" customHeight="1" x14ac:dyDescent="0.2">
      <c r="A28" s="7">
        <v>21</v>
      </c>
      <c r="B28" s="335" t="s">
        <v>755</v>
      </c>
      <c r="C28" s="298" t="s">
        <v>666</v>
      </c>
      <c r="D28" s="298" t="s">
        <v>524</v>
      </c>
      <c r="E28" s="416" t="s">
        <v>224</v>
      </c>
      <c r="F28" s="311" t="s">
        <v>26</v>
      </c>
      <c r="G28" s="270" t="s">
        <v>571</v>
      </c>
      <c r="H28" s="429" t="s">
        <v>664</v>
      </c>
      <c r="I28" s="270" t="s">
        <v>676</v>
      </c>
      <c r="J28" s="399" t="s">
        <v>441</v>
      </c>
      <c r="K28" s="270" t="s">
        <v>232</v>
      </c>
      <c r="L28" s="271" t="s">
        <v>663</v>
      </c>
      <c r="M28" s="271" t="s">
        <v>665</v>
      </c>
      <c r="N28" s="269">
        <v>4600</v>
      </c>
      <c r="O28" s="306" t="s">
        <v>89</v>
      </c>
      <c r="P28" s="273">
        <v>0.8</v>
      </c>
      <c r="Q28" s="417" t="s">
        <v>8</v>
      </c>
      <c r="R28" s="273">
        <v>0.6</v>
      </c>
      <c r="S28" s="268" t="s">
        <v>38</v>
      </c>
      <c r="T28" s="273" t="s">
        <v>291</v>
      </c>
      <c r="U28" s="371">
        <v>1</v>
      </c>
      <c r="V28" s="448" t="s">
        <v>672</v>
      </c>
      <c r="W28" s="345" t="s">
        <v>91</v>
      </c>
      <c r="X28" s="346" t="s">
        <v>317</v>
      </c>
      <c r="Y28" s="346">
        <v>0.15</v>
      </c>
      <c r="Z28" s="346" t="s">
        <v>321</v>
      </c>
      <c r="AA28" s="346">
        <v>0.15</v>
      </c>
      <c r="AB28" s="357">
        <f t="shared" si="3"/>
        <v>0.3</v>
      </c>
      <c r="AC28" s="346" t="s">
        <v>114</v>
      </c>
      <c r="AD28" s="346" t="s">
        <v>116</v>
      </c>
      <c r="AE28" s="349" t="s">
        <v>168</v>
      </c>
      <c r="AF28" s="352">
        <f t="shared" si="4"/>
        <v>0.24</v>
      </c>
      <c r="AG28" s="351">
        <f t="shared" si="5"/>
        <v>0.56000000000000005</v>
      </c>
      <c r="AH28" s="352">
        <v>0</v>
      </c>
      <c r="AI28" s="417" t="s">
        <v>88</v>
      </c>
      <c r="AJ28" s="353">
        <f t="shared" si="13"/>
        <v>0.56000000000000005</v>
      </c>
      <c r="AK28" s="417" t="s">
        <v>8</v>
      </c>
      <c r="AL28" s="273">
        <v>0.6</v>
      </c>
      <c r="AM28" s="268" t="s">
        <v>8</v>
      </c>
      <c r="AN28" s="266"/>
      <c r="AO28" s="527">
        <f t="shared" si="7"/>
        <v>0.24</v>
      </c>
      <c r="AP28" s="266"/>
      <c r="AQ28" s="266"/>
      <c r="AR28" s="266"/>
      <c r="AS28" s="266"/>
      <c r="AT28" s="266"/>
      <c r="AU28" s="266"/>
    </row>
    <row r="29" spans="1:47" ht="146.25" customHeight="1" x14ac:dyDescent="0.2">
      <c r="A29" s="266">
        <v>22</v>
      </c>
      <c r="B29" s="335" t="s">
        <v>764</v>
      </c>
      <c r="C29" s="298" t="s">
        <v>666</v>
      </c>
      <c r="D29" s="298" t="s">
        <v>524</v>
      </c>
      <c r="E29" s="279" t="s">
        <v>223</v>
      </c>
      <c r="F29" s="342" t="s">
        <v>52</v>
      </c>
      <c r="G29" s="271" t="s">
        <v>571</v>
      </c>
      <c r="H29" s="271" t="s">
        <v>462</v>
      </c>
      <c r="I29" s="271" t="s">
        <v>673</v>
      </c>
      <c r="J29" s="283" t="s">
        <v>439</v>
      </c>
      <c r="K29" s="271" t="s">
        <v>232</v>
      </c>
      <c r="L29" s="271" t="s">
        <v>54</v>
      </c>
      <c r="M29" s="271" t="s">
        <v>53</v>
      </c>
      <c r="N29" s="266">
        <v>0</v>
      </c>
      <c r="O29" s="277" t="s">
        <v>86</v>
      </c>
      <c r="P29" s="281">
        <v>0.4</v>
      </c>
      <c r="Q29" s="282" t="s">
        <v>389</v>
      </c>
      <c r="R29" s="281">
        <v>1</v>
      </c>
      <c r="S29" s="283" t="s">
        <v>34</v>
      </c>
      <c r="T29" s="389" t="s">
        <v>291</v>
      </c>
      <c r="U29" s="371">
        <v>1</v>
      </c>
      <c r="V29" s="270" t="s">
        <v>688</v>
      </c>
      <c r="W29" s="345" t="s">
        <v>189</v>
      </c>
      <c r="X29" s="346" t="s">
        <v>316</v>
      </c>
      <c r="Y29" s="346">
        <v>0.25</v>
      </c>
      <c r="Z29" s="346" t="s">
        <v>321</v>
      </c>
      <c r="AA29" s="346">
        <v>0.15</v>
      </c>
      <c r="AB29" s="357">
        <f t="shared" si="3"/>
        <v>0.4</v>
      </c>
      <c r="AC29" s="346" t="s">
        <v>114</v>
      </c>
      <c r="AD29" s="346" t="s">
        <v>116</v>
      </c>
      <c r="AE29" s="349" t="s">
        <v>168</v>
      </c>
      <c r="AF29" s="352">
        <f t="shared" si="4"/>
        <v>0.16000000000000003</v>
      </c>
      <c r="AG29" s="351">
        <f t="shared" si="5"/>
        <v>0.24</v>
      </c>
      <c r="AH29" s="352">
        <v>0</v>
      </c>
      <c r="AI29" s="277" t="s">
        <v>86</v>
      </c>
      <c r="AJ29" s="281">
        <v>0.4</v>
      </c>
      <c r="AK29" s="282" t="s">
        <v>389</v>
      </c>
      <c r="AL29" s="281">
        <v>1</v>
      </c>
      <c r="AM29" s="283" t="s">
        <v>34</v>
      </c>
      <c r="AN29" s="266"/>
      <c r="AO29" s="527">
        <f t="shared" si="7"/>
        <v>0</v>
      </c>
      <c r="AP29" s="266"/>
      <c r="AQ29" s="266"/>
      <c r="AR29" s="266"/>
      <c r="AS29" s="266"/>
      <c r="AT29" s="266"/>
      <c r="AU29" s="266"/>
    </row>
    <row r="30" spans="1:47" ht="120" customHeight="1" thickBot="1" x14ac:dyDescent="0.25">
      <c r="A30" s="266">
        <v>23</v>
      </c>
      <c r="B30" s="335" t="s">
        <v>755</v>
      </c>
      <c r="C30" s="298" t="s">
        <v>666</v>
      </c>
      <c r="D30" s="298" t="s">
        <v>524</v>
      </c>
      <c r="E30" s="279" t="s">
        <v>224</v>
      </c>
      <c r="F30" s="271" t="s">
        <v>759</v>
      </c>
      <c r="G30" s="271" t="s">
        <v>525</v>
      </c>
      <c r="H30" s="428" t="s">
        <v>560</v>
      </c>
      <c r="I30" s="395" t="s">
        <v>677</v>
      </c>
      <c r="J30" s="283" t="s">
        <v>528</v>
      </c>
      <c r="K30" s="271" t="s">
        <v>232</v>
      </c>
      <c r="L30" s="341" t="s">
        <v>678</v>
      </c>
      <c r="M30" s="271" t="s">
        <v>679</v>
      </c>
      <c r="N30" s="285">
        <v>900</v>
      </c>
      <c r="O30" s="446" t="s">
        <v>89</v>
      </c>
      <c r="P30" s="430">
        <v>0.8</v>
      </c>
      <c r="Q30" s="431" t="s">
        <v>8</v>
      </c>
      <c r="R30" s="430">
        <v>0.6</v>
      </c>
      <c r="S30" s="432" t="s">
        <v>38</v>
      </c>
      <c r="T30" s="449" t="s">
        <v>289</v>
      </c>
      <c r="U30" s="371">
        <v>1</v>
      </c>
      <c r="V30" s="429" t="s">
        <v>747</v>
      </c>
      <c r="W30" s="373" t="s">
        <v>189</v>
      </c>
      <c r="X30" s="374" t="s">
        <v>316</v>
      </c>
      <c r="Y30" s="374">
        <v>0.25</v>
      </c>
      <c r="Z30" s="346" t="s">
        <v>320</v>
      </c>
      <c r="AA30" s="374">
        <v>0.25</v>
      </c>
      <c r="AB30" s="375">
        <f t="shared" si="3"/>
        <v>0.5</v>
      </c>
      <c r="AC30" s="374" t="s">
        <v>114</v>
      </c>
      <c r="AD30" s="374" t="s">
        <v>116</v>
      </c>
      <c r="AE30" s="376" t="s">
        <v>168</v>
      </c>
      <c r="AF30" s="352">
        <f t="shared" si="4"/>
        <v>0.4</v>
      </c>
      <c r="AG30" s="351">
        <f t="shared" si="5"/>
        <v>0.4</v>
      </c>
      <c r="AH30" s="352">
        <v>0</v>
      </c>
      <c r="AI30" s="305" t="s">
        <v>88</v>
      </c>
      <c r="AJ30" s="353">
        <f t="shared" ref="AJ30" si="14">AG30-AH30</f>
        <v>0.4</v>
      </c>
      <c r="AK30" s="417" t="s">
        <v>8</v>
      </c>
      <c r="AL30" s="430">
        <v>0.6</v>
      </c>
      <c r="AM30" s="268" t="s">
        <v>8</v>
      </c>
      <c r="AN30" s="266"/>
      <c r="AO30" s="527">
        <f t="shared" si="7"/>
        <v>0.4</v>
      </c>
      <c r="AP30" s="266"/>
      <c r="AQ30" s="266"/>
      <c r="AR30" s="266"/>
      <c r="AS30" s="266"/>
      <c r="AT30" s="266"/>
      <c r="AU30" s="266"/>
    </row>
    <row r="31" spans="1:47" ht="120" customHeight="1" x14ac:dyDescent="0.2">
      <c r="A31" s="266">
        <v>24</v>
      </c>
      <c r="B31" s="297" t="s">
        <v>748</v>
      </c>
      <c r="C31" s="298" t="s">
        <v>666</v>
      </c>
      <c r="D31" s="298" t="s">
        <v>524</v>
      </c>
      <c r="E31" s="279" t="s">
        <v>224</v>
      </c>
      <c r="F31" s="311" t="s">
        <v>27</v>
      </c>
      <c r="G31" s="271" t="s">
        <v>610</v>
      </c>
      <c r="H31" s="271" t="s">
        <v>611</v>
      </c>
      <c r="I31" s="298" t="s">
        <v>609</v>
      </c>
      <c r="J31" s="283" t="s">
        <v>441</v>
      </c>
      <c r="K31" s="271" t="s">
        <v>227</v>
      </c>
      <c r="L31" s="271" t="s">
        <v>612</v>
      </c>
      <c r="M31" s="307" t="s">
        <v>66</v>
      </c>
      <c r="N31" s="269">
        <v>12</v>
      </c>
      <c r="O31" s="417" t="s">
        <v>88</v>
      </c>
      <c r="P31" s="273">
        <v>0.4</v>
      </c>
      <c r="Q31" s="417" t="s">
        <v>8</v>
      </c>
      <c r="R31" s="273">
        <v>0.6</v>
      </c>
      <c r="S31" s="283" t="s">
        <v>8</v>
      </c>
      <c r="T31" s="281" t="s">
        <v>291</v>
      </c>
      <c r="U31" s="371">
        <v>1</v>
      </c>
      <c r="V31" s="454" t="s">
        <v>749</v>
      </c>
      <c r="W31" s="368" t="s">
        <v>91</v>
      </c>
      <c r="X31" s="369" t="s">
        <v>316</v>
      </c>
      <c r="Y31" s="369">
        <v>0.25</v>
      </c>
      <c r="Z31" s="369" t="s">
        <v>321</v>
      </c>
      <c r="AA31" s="369">
        <v>0.15</v>
      </c>
      <c r="AB31" s="357">
        <f t="shared" si="3"/>
        <v>0.4</v>
      </c>
      <c r="AC31" s="369" t="s">
        <v>114</v>
      </c>
      <c r="AD31" s="369" t="s">
        <v>116</v>
      </c>
      <c r="AE31" s="370" t="s">
        <v>168</v>
      </c>
      <c r="AF31" s="352">
        <f t="shared" si="4"/>
        <v>0.16000000000000003</v>
      </c>
      <c r="AG31" s="351">
        <f t="shared" si="5"/>
        <v>0.24</v>
      </c>
      <c r="AH31" s="352">
        <v>0</v>
      </c>
      <c r="AI31" s="277" t="s">
        <v>87</v>
      </c>
      <c r="AJ31" s="353">
        <f t="shared" si="13"/>
        <v>0.24</v>
      </c>
      <c r="AK31" s="417" t="s">
        <v>8</v>
      </c>
      <c r="AL31" s="273">
        <v>0.6</v>
      </c>
      <c r="AM31" s="268" t="s">
        <v>8</v>
      </c>
      <c r="AN31" s="266"/>
      <c r="AO31" s="527">
        <f t="shared" si="7"/>
        <v>0.16000000000000003</v>
      </c>
      <c r="AP31" s="266"/>
      <c r="AQ31" s="266"/>
      <c r="AR31" s="266"/>
      <c r="AS31" s="266"/>
      <c r="AT31" s="266"/>
      <c r="AU31" s="266"/>
    </row>
    <row r="32" spans="1:47" ht="120" customHeight="1" x14ac:dyDescent="0.2">
      <c r="A32" s="266">
        <v>25</v>
      </c>
      <c r="B32" s="297" t="s">
        <v>748</v>
      </c>
      <c r="C32" s="333" t="s">
        <v>666</v>
      </c>
      <c r="D32" s="298" t="s">
        <v>524</v>
      </c>
      <c r="E32" s="279" t="s">
        <v>224</v>
      </c>
      <c r="F32" s="311" t="s">
        <v>68</v>
      </c>
      <c r="G32" s="438" t="s">
        <v>471</v>
      </c>
      <c r="H32" s="270" t="s">
        <v>614</v>
      </c>
      <c r="I32" s="298" t="s">
        <v>69</v>
      </c>
      <c r="J32" s="399" t="s">
        <v>441</v>
      </c>
      <c r="K32" s="270" t="s">
        <v>227</v>
      </c>
      <c r="L32" s="271" t="s">
        <v>613</v>
      </c>
      <c r="M32" s="271" t="s">
        <v>48</v>
      </c>
      <c r="N32" s="269">
        <v>2</v>
      </c>
      <c r="O32" s="455" t="s">
        <v>86</v>
      </c>
      <c r="P32" s="456">
        <v>0.2</v>
      </c>
      <c r="Q32" s="457" t="s">
        <v>8</v>
      </c>
      <c r="R32" s="456">
        <v>0.6</v>
      </c>
      <c r="S32" s="458" t="s">
        <v>8</v>
      </c>
      <c r="T32" s="451" t="s">
        <v>291</v>
      </c>
      <c r="U32" s="371">
        <v>1</v>
      </c>
      <c r="V32" s="452" t="s">
        <v>689</v>
      </c>
      <c r="W32" s="453" t="s">
        <v>91</v>
      </c>
      <c r="X32" s="346" t="s">
        <v>316</v>
      </c>
      <c r="Y32" s="346">
        <v>0.25</v>
      </c>
      <c r="Z32" s="346" t="s">
        <v>320</v>
      </c>
      <c r="AA32" s="346">
        <v>0.25</v>
      </c>
      <c r="AB32" s="357">
        <f t="shared" si="3"/>
        <v>0.5</v>
      </c>
      <c r="AC32" s="346" t="s">
        <v>114</v>
      </c>
      <c r="AD32" s="346" t="s">
        <v>116</v>
      </c>
      <c r="AE32" s="349" t="s">
        <v>168</v>
      </c>
      <c r="AF32" s="352">
        <f t="shared" si="4"/>
        <v>0.1</v>
      </c>
      <c r="AG32" s="351">
        <f t="shared" si="5"/>
        <v>0.1</v>
      </c>
      <c r="AH32" s="352">
        <v>0</v>
      </c>
      <c r="AI32" s="455" t="s">
        <v>86</v>
      </c>
      <c r="AJ32" s="353">
        <f t="shared" si="13"/>
        <v>0.1</v>
      </c>
      <c r="AK32" s="417" t="s">
        <v>8</v>
      </c>
      <c r="AL32" s="273">
        <v>0.6</v>
      </c>
      <c r="AM32" s="268" t="s">
        <v>8</v>
      </c>
      <c r="AN32" s="266"/>
      <c r="AO32" s="527">
        <f t="shared" si="7"/>
        <v>0.1</v>
      </c>
      <c r="AP32" s="266"/>
      <c r="AQ32" s="266"/>
      <c r="AR32" s="266"/>
      <c r="AS32" s="266"/>
      <c r="AT32" s="266"/>
      <c r="AU32" s="266"/>
    </row>
    <row r="33" spans="1:47" ht="183.75" customHeight="1" x14ac:dyDescent="0.2">
      <c r="A33" s="266">
        <v>26</v>
      </c>
      <c r="B33" s="309" t="s">
        <v>750</v>
      </c>
      <c r="C33" s="298" t="s">
        <v>668</v>
      </c>
      <c r="D33" s="298" t="s">
        <v>524</v>
      </c>
      <c r="E33" s="279" t="s">
        <v>224</v>
      </c>
      <c r="F33" s="316" t="s">
        <v>553</v>
      </c>
      <c r="G33" s="271" t="s">
        <v>525</v>
      </c>
      <c r="H33" s="271" t="s">
        <v>559</v>
      </c>
      <c r="I33" s="271" t="s">
        <v>70</v>
      </c>
      <c r="J33" s="283" t="s">
        <v>441</v>
      </c>
      <c r="K33" s="271" t="s">
        <v>228</v>
      </c>
      <c r="L33" s="270" t="s">
        <v>558</v>
      </c>
      <c r="M33" s="271" t="s">
        <v>557</v>
      </c>
      <c r="N33" s="299">
        <v>40</v>
      </c>
      <c r="O33" s="417" t="s">
        <v>88</v>
      </c>
      <c r="P33" s="273">
        <v>0.6</v>
      </c>
      <c r="Q33" s="417" t="s">
        <v>8</v>
      </c>
      <c r="R33" s="273">
        <v>0.6</v>
      </c>
      <c r="S33" s="283" t="s">
        <v>8</v>
      </c>
      <c r="T33" s="389" t="s">
        <v>291</v>
      </c>
      <c r="U33" s="371">
        <v>1</v>
      </c>
      <c r="V33" s="271" t="s">
        <v>670</v>
      </c>
      <c r="W33" s="377" t="s">
        <v>91</v>
      </c>
      <c r="X33" s="369" t="s">
        <v>316</v>
      </c>
      <c r="Y33" s="369">
        <v>0.25</v>
      </c>
      <c r="Z33" s="369" t="s">
        <v>321</v>
      </c>
      <c r="AA33" s="369">
        <v>0.15</v>
      </c>
      <c r="AB33" s="357">
        <v>0.4</v>
      </c>
      <c r="AC33" s="369" t="s">
        <v>114</v>
      </c>
      <c r="AD33" s="369" t="s">
        <v>116</v>
      </c>
      <c r="AE33" s="370" t="s">
        <v>168</v>
      </c>
      <c r="AF33" s="352">
        <f t="shared" si="4"/>
        <v>0.24</v>
      </c>
      <c r="AG33" s="351">
        <f t="shared" si="5"/>
        <v>0.36</v>
      </c>
      <c r="AH33" s="352">
        <v>0</v>
      </c>
      <c r="AI33" s="277" t="s">
        <v>87</v>
      </c>
      <c r="AJ33" s="353">
        <f t="shared" si="13"/>
        <v>0.36</v>
      </c>
      <c r="AK33" s="417" t="s">
        <v>8</v>
      </c>
      <c r="AL33" s="273">
        <v>0.6</v>
      </c>
      <c r="AM33" s="268" t="s">
        <v>8</v>
      </c>
      <c r="AN33" s="266"/>
      <c r="AO33" s="527">
        <f t="shared" si="7"/>
        <v>0.24</v>
      </c>
      <c r="AP33" s="266"/>
      <c r="AQ33" s="266"/>
      <c r="AR33" s="266"/>
      <c r="AS33" s="266"/>
      <c r="AT33" s="266"/>
      <c r="AU33" s="266"/>
    </row>
    <row r="34" spans="1:47" ht="150" customHeight="1" x14ac:dyDescent="0.2">
      <c r="A34" s="266">
        <v>27</v>
      </c>
      <c r="B34" s="309" t="s">
        <v>750</v>
      </c>
      <c r="C34" s="298" t="s">
        <v>666</v>
      </c>
      <c r="D34" s="298" t="s">
        <v>524</v>
      </c>
      <c r="E34" s="416" t="s">
        <v>224</v>
      </c>
      <c r="F34" s="271" t="s">
        <v>761</v>
      </c>
      <c r="G34" s="271" t="s">
        <v>525</v>
      </c>
      <c r="H34" s="428" t="s">
        <v>560</v>
      </c>
      <c r="I34" s="271" t="s">
        <v>36</v>
      </c>
      <c r="J34" s="283" t="s">
        <v>528</v>
      </c>
      <c r="K34" s="271" t="s">
        <v>232</v>
      </c>
      <c r="L34" s="271" t="s">
        <v>667</v>
      </c>
      <c r="M34" s="271" t="s">
        <v>555</v>
      </c>
      <c r="N34" s="299">
        <v>20</v>
      </c>
      <c r="O34" s="417" t="s">
        <v>88</v>
      </c>
      <c r="P34" s="273">
        <v>0.6</v>
      </c>
      <c r="Q34" s="417" t="s">
        <v>8</v>
      </c>
      <c r="R34" s="273">
        <v>0.6</v>
      </c>
      <c r="S34" s="283" t="s">
        <v>8</v>
      </c>
      <c r="T34" s="273" t="s">
        <v>291</v>
      </c>
      <c r="U34" s="371">
        <v>1</v>
      </c>
      <c r="V34" s="459" t="s">
        <v>671</v>
      </c>
      <c r="W34" s="345" t="s">
        <v>91</v>
      </c>
      <c r="X34" s="346" t="s">
        <v>316</v>
      </c>
      <c r="Y34" s="346">
        <v>0.25</v>
      </c>
      <c r="Z34" s="346" t="s">
        <v>321</v>
      </c>
      <c r="AA34" s="346">
        <v>0.15</v>
      </c>
      <c r="AB34" s="357">
        <v>0.4</v>
      </c>
      <c r="AC34" s="346" t="s">
        <v>114</v>
      </c>
      <c r="AD34" s="346" t="s">
        <v>116</v>
      </c>
      <c r="AE34" s="349" t="s">
        <v>168</v>
      </c>
      <c r="AF34" s="352">
        <f t="shared" si="4"/>
        <v>0.24</v>
      </c>
      <c r="AG34" s="351">
        <f t="shared" si="5"/>
        <v>0.36</v>
      </c>
      <c r="AH34" s="352">
        <v>0</v>
      </c>
      <c r="AI34" s="277" t="s">
        <v>87</v>
      </c>
      <c r="AJ34" s="353">
        <f t="shared" ref="AJ34" si="15">AG34-AH34</f>
        <v>0.36</v>
      </c>
      <c r="AK34" s="417" t="s">
        <v>8</v>
      </c>
      <c r="AL34" s="273">
        <v>0.6</v>
      </c>
      <c r="AM34" s="268" t="s">
        <v>8</v>
      </c>
      <c r="AN34" s="266"/>
      <c r="AO34" s="527">
        <f t="shared" si="7"/>
        <v>0.24</v>
      </c>
      <c r="AP34" s="266"/>
      <c r="AQ34" s="266"/>
      <c r="AR34" s="266"/>
      <c r="AS34" s="266"/>
      <c r="AT34" s="266"/>
      <c r="AU34" s="266"/>
    </row>
    <row r="35" spans="1:47" ht="120" customHeight="1" x14ac:dyDescent="0.2">
      <c r="A35" s="266">
        <v>28</v>
      </c>
      <c r="B35" s="309" t="s">
        <v>750</v>
      </c>
      <c r="C35" s="298" t="s">
        <v>666</v>
      </c>
      <c r="D35" s="298" t="s">
        <v>524</v>
      </c>
      <c r="E35" s="416" t="s">
        <v>224</v>
      </c>
      <c r="F35" s="298" t="s">
        <v>760</v>
      </c>
      <c r="G35" s="271" t="s">
        <v>525</v>
      </c>
      <c r="H35" s="271" t="s">
        <v>556</v>
      </c>
      <c r="I35" s="271" t="s">
        <v>47</v>
      </c>
      <c r="J35" s="283" t="s">
        <v>528</v>
      </c>
      <c r="K35" s="271" t="s">
        <v>232</v>
      </c>
      <c r="L35" s="271" t="s">
        <v>562</v>
      </c>
      <c r="M35" s="271" t="s">
        <v>669</v>
      </c>
      <c r="N35" s="299">
        <v>3</v>
      </c>
      <c r="O35" s="450" t="s">
        <v>86</v>
      </c>
      <c r="P35" s="273">
        <v>0.2</v>
      </c>
      <c r="Q35" s="417" t="s">
        <v>8</v>
      </c>
      <c r="R35" s="273">
        <v>0.6</v>
      </c>
      <c r="S35" s="283" t="s">
        <v>8</v>
      </c>
      <c r="T35" s="389" t="s">
        <v>291</v>
      </c>
      <c r="U35" s="371">
        <v>1</v>
      </c>
      <c r="V35" s="427" t="s">
        <v>751</v>
      </c>
      <c r="W35" s="368" t="s">
        <v>91</v>
      </c>
      <c r="X35" s="369" t="s">
        <v>316</v>
      </c>
      <c r="Y35" s="369">
        <v>0.25</v>
      </c>
      <c r="Z35" s="369" t="s">
        <v>321</v>
      </c>
      <c r="AA35" s="369">
        <v>0.15</v>
      </c>
      <c r="AB35" s="357">
        <v>0.4</v>
      </c>
      <c r="AC35" s="369" t="s">
        <v>114</v>
      </c>
      <c r="AD35" s="369"/>
      <c r="AE35" s="370" t="s">
        <v>168</v>
      </c>
      <c r="AF35" s="352">
        <f t="shared" si="4"/>
        <v>8.0000000000000016E-2</v>
      </c>
      <c r="AG35" s="351">
        <f t="shared" si="5"/>
        <v>0.12</v>
      </c>
      <c r="AH35" s="352">
        <v>0</v>
      </c>
      <c r="AI35" s="450" t="s">
        <v>86</v>
      </c>
      <c r="AJ35" s="351">
        <v>0.12</v>
      </c>
      <c r="AK35" s="417" t="s">
        <v>8</v>
      </c>
      <c r="AL35" s="273">
        <v>0.6</v>
      </c>
      <c r="AM35" s="283" t="s">
        <v>8</v>
      </c>
      <c r="AN35" s="266"/>
      <c r="AO35" s="527">
        <f t="shared" si="7"/>
        <v>8.0000000000000016E-2</v>
      </c>
      <c r="AP35" s="266"/>
      <c r="AQ35" s="266"/>
      <c r="AR35" s="266"/>
      <c r="AS35" s="266"/>
      <c r="AT35" s="266"/>
      <c r="AU35" s="266"/>
    </row>
    <row r="36" spans="1:47" ht="117" customHeight="1" x14ac:dyDescent="0.2">
      <c r="A36" s="266">
        <v>29</v>
      </c>
      <c r="B36" s="310" t="s">
        <v>767</v>
      </c>
      <c r="C36" s="415" t="s">
        <v>479</v>
      </c>
      <c r="D36" s="287" t="s">
        <v>480</v>
      </c>
      <c r="E36" s="416" t="s">
        <v>222</v>
      </c>
      <c r="F36" s="311" t="s">
        <v>29</v>
      </c>
      <c r="G36" s="270" t="s">
        <v>481</v>
      </c>
      <c r="H36" s="270" t="s">
        <v>580</v>
      </c>
      <c r="I36" s="270" t="s">
        <v>482</v>
      </c>
      <c r="J36" s="399" t="s">
        <v>441</v>
      </c>
      <c r="K36" s="270" t="s">
        <v>232</v>
      </c>
      <c r="L36" s="270" t="s">
        <v>729</v>
      </c>
      <c r="M36" s="271" t="s">
        <v>576</v>
      </c>
      <c r="N36" s="299">
        <v>12</v>
      </c>
      <c r="O36" s="417" t="s">
        <v>89</v>
      </c>
      <c r="P36" s="273">
        <v>0.8</v>
      </c>
      <c r="Q36" s="418" t="s">
        <v>33</v>
      </c>
      <c r="R36" s="273">
        <v>0.8</v>
      </c>
      <c r="S36" s="417" t="s">
        <v>38</v>
      </c>
      <c r="T36" s="273" t="s">
        <v>399</v>
      </c>
      <c r="U36" s="371">
        <v>1</v>
      </c>
      <c r="V36" s="271" t="s">
        <v>730</v>
      </c>
      <c r="W36" s="345" t="s">
        <v>91</v>
      </c>
      <c r="X36" s="346" t="s">
        <v>316</v>
      </c>
      <c r="Y36" s="346">
        <v>0.25</v>
      </c>
      <c r="Z36" s="346" t="s">
        <v>321</v>
      </c>
      <c r="AA36" s="346">
        <v>0.15</v>
      </c>
      <c r="AB36" s="357">
        <f t="shared" si="3"/>
        <v>0.4</v>
      </c>
      <c r="AC36" s="346" t="s">
        <v>114</v>
      </c>
      <c r="AD36" s="346" t="s">
        <v>116</v>
      </c>
      <c r="AE36" s="349" t="s">
        <v>168</v>
      </c>
      <c r="AF36" s="352">
        <f t="shared" si="4"/>
        <v>0.32000000000000006</v>
      </c>
      <c r="AG36" s="351">
        <f t="shared" si="5"/>
        <v>0.48</v>
      </c>
      <c r="AH36" s="352">
        <v>0</v>
      </c>
      <c r="AI36" s="305" t="s">
        <v>88</v>
      </c>
      <c r="AJ36" s="353">
        <f t="shared" si="13"/>
        <v>0.48</v>
      </c>
      <c r="AK36" s="418" t="s">
        <v>33</v>
      </c>
      <c r="AL36" s="273">
        <v>0.8</v>
      </c>
      <c r="AM36" s="268" t="s">
        <v>38</v>
      </c>
      <c r="AN36" s="266"/>
      <c r="AO36" s="527">
        <f t="shared" si="7"/>
        <v>0.32000000000000006</v>
      </c>
      <c r="AP36" s="266"/>
      <c r="AQ36" s="266"/>
      <c r="AR36" s="266"/>
      <c r="AS36" s="266"/>
      <c r="AT36" s="266"/>
      <c r="AU36" s="266"/>
    </row>
    <row r="37" spans="1:47" ht="99.95" customHeight="1" x14ac:dyDescent="0.2">
      <c r="A37" s="312">
        <v>30</v>
      </c>
      <c r="B37" s="313" t="s">
        <v>768</v>
      </c>
      <c r="C37" s="287" t="s">
        <v>479</v>
      </c>
      <c r="D37" s="287" t="s">
        <v>480</v>
      </c>
      <c r="E37" s="422" t="s">
        <v>222</v>
      </c>
      <c r="F37" s="316" t="s">
        <v>577</v>
      </c>
      <c r="G37" s="271" t="s">
        <v>471</v>
      </c>
      <c r="H37" s="342" t="s">
        <v>578</v>
      </c>
      <c r="I37" s="270" t="s">
        <v>63</v>
      </c>
      <c r="J37" s="283" t="s">
        <v>441</v>
      </c>
      <c r="K37" s="271" t="s">
        <v>227</v>
      </c>
      <c r="L37" s="271" t="s">
        <v>690</v>
      </c>
      <c r="M37" s="271" t="s">
        <v>691</v>
      </c>
      <c r="N37" s="299">
        <v>12</v>
      </c>
      <c r="O37" s="417" t="s">
        <v>89</v>
      </c>
      <c r="P37" s="273">
        <v>0.8</v>
      </c>
      <c r="Q37" s="418" t="s">
        <v>33</v>
      </c>
      <c r="R37" s="273">
        <v>0.8</v>
      </c>
      <c r="S37" s="417" t="s">
        <v>38</v>
      </c>
      <c r="T37" s="273" t="s">
        <v>399</v>
      </c>
      <c r="U37" s="371">
        <v>1</v>
      </c>
      <c r="V37" s="271" t="s">
        <v>731</v>
      </c>
      <c r="W37" s="345" t="s">
        <v>91</v>
      </c>
      <c r="X37" s="346" t="s">
        <v>316</v>
      </c>
      <c r="Y37" s="346">
        <v>0.25</v>
      </c>
      <c r="Z37" s="346" t="s">
        <v>320</v>
      </c>
      <c r="AA37" s="346">
        <v>0.25</v>
      </c>
      <c r="AB37" s="357">
        <f t="shared" si="3"/>
        <v>0.5</v>
      </c>
      <c r="AC37" s="346" t="s">
        <v>114</v>
      </c>
      <c r="AD37" s="346" t="s">
        <v>116</v>
      </c>
      <c r="AE37" s="349" t="s">
        <v>168</v>
      </c>
      <c r="AF37" s="352">
        <f t="shared" si="4"/>
        <v>0.4</v>
      </c>
      <c r="AG37" s="351">
        <f t="shared" si="5"/>
        <v>0.4</v>
      </c>
      <c r="AH37" s="352">
        <v>0</v>
      </c>
      <c r="AI37" s="277" t="s">
        <v>87</v>
      </c>
      <c r="AJ37" s="353">
        <f t="shared" si="13"/>
        <v>0.4</v>
      </c>
      <c r="AK37" s="418" t="s">
        <v>33</v>
      </c>
      <c r="AL37" s="273">
        <v>0.8</v>
      </c>
      <c r="AM37" s="268" t="s">
        <v>38</v>
      </c>
      <c r="AN37" s="266"/>
      <c r="AO37" s="527">
        <f t="shared" si="7"/>
        <v>0.4</v>
      </c>
      <c r="AP37" s="266"/>
      <c r="AQ37" s="266"/>
      <c r="AR37" s="266"/>
      <c r="AS37" s="266"/>
      <c r="AT37" s="266"/>
      <c r="AU37" s="266"/>
    </row>
    <row r="38" spans="1:47" ht="99.95" customHeight="1" x14ac:dyDescent="0.2">
      <c r="A38" s="312">
        <v>31</v>
      </c>
      <c r="B38" s="308" t="s">
        <v>769</v>
      </c>
      <c r="C38" s="298" t="s">
        <v>479</v>
      </c>
      <c r="D38" s="333" t="s">
        <v>732</v>
      </c>
      <c r="E38" s="416" t="s">
        <v>222</v>
      </c>
      <c r="F38" s="314" t="s">
        <v>696</v>
      </c>
      <c r="G38" s="270" t="s">
        <v>471</v>
      </c>
      <c r="H38" s="333" t="s">
        <v>618</v>
      </c>
      <c r="I38" s="270" t="s">
        <v>733</v>
      </c>
      <c r="J38" s="399" t="s">
        <v>441</v>
      </c>
      <c r="K38" s="270" t="s">
        <v>227</v>
      </c>
      <c r="L38" s="271" t="s">
        <v>619</v>
      </c>
      <c r="M38" s="271" t="s">
        <v>692</v>
      </c>
      <c r="N38" s="269">
        <v>12</v>
      </c>
      <c r="O38" s="418" t="s">
        <v>90</v>
      </c>
      <c r="P38" s="273">
        <v>1</v>
      </c>
      <c r="Q38" s="417" t="s">
        <v>8</v>
      </c>
      <c r="R38" s="273">
        <v>0.6</v>
      </c>
      <c r="S38" s="268" t="s">
        <v>8</v>
      </c>
      <c r="T38" s="273" t="s">
        <v>291</v>
      </c>
      <c r="U38" s="371">
        <v>1</v>
      </c>
      <c r="V38" s="298" t="s">
        <v>693</v>
      </c>
      <c r="W38" s="345" t="s">
        <v>91</v>
      </c>
      <c r="X38" s="346" t="s">
        <v>316</v>
      </c>
      <c r="Y38" s="346">
        <v>0.25</v>
      </c>
      <c r="Z38" s="346" t="s">
        <v>320</v>
      </c>
      <c r="AA38" s="346">
        <v>0.25</v>
      </c>
      <c r="AB38" s="357">
        <f t="shared" si="3"/>
        <v>0.5</v>
      </c>
      <c r="AC38" s="369" t="s">
        <v>114</v>
      </c>
      <c r="AD38" s="369" t="s">
        <v>116</v>
      </c>
      <c r="AE38" s="370" t="s">
        <v>168</v>
      </c>
      <c r="AF38" s="352">
        <f t="shared" si="4"/>
        <v>0.5</v>
      </c>
      <c r="AG38" s="351">
        <f t="shared" si="5"/>
        <v>0.5</v>
      </c>
      <c r="AH38" s="273">
        <v>0</v>
      </c>
      <c r="AI38" s="305" t="s">
        <v>88</v>
      </c>
      <c r="AJ38" s="353">
        <f t="shared" si="13"/>
        <v>0.5</v>
      </c>
      <c r="AK38" s="423" t="s">
        <v>8</v>
      </c>
      <c r="AL38" s="273"/>
      <c r="AM38" s="268" t="s">
        <v>8</v>
      </c>
      <c r="AN38" s="266"/>
      <c r="AO38" s="527">
        <f t="shared" si="7"/>
        <v>0.5</v>
      </c>
      <c r="AP38" s="266"/>
      <c r="AQ38" s="266"/>
      <c r="AR38" s="266"/>
      <c r="AS38" s="266"/>
      <c r="AT38" s="266"/>
      <c r="AU38" s="266"/>
    </row>
    <row r="39" spans="1:47" ht="136.5" customHeight="1" x14ac:dyDescent="0.2">
      <c r="A39" s="266">
        <v>32</v>
      </c>
      <c r="B39" s="308" t="s">
        <v>769</v>
      </c>
      <c r="C39" s="298" t="s">
        <v>479</v>
      </c>
      <c r="D39" s="298" t="s">
        <v>732</v>
      </c>
      <c r="E39" s="279" t="s">
        <v>222</v>
      </c>
      <c r="F39" s="316" t="s">
        <v>64</v>
      </c>
      <c r="G39" s="271" t="s">
        <v>471</v>
      </c>
      <c r="H39" s="333" t="s">
        <v>734</v>
      </c>
      <c r="I39" s="298" t="s">
        <v>65</v>
      </c>
      <c r="J39" s="283" t="s">
        <v>441</v>
      </c>
      <c r="K39" s="271" t="s">
        <v>227</v>
      </c>
      <c r="L39" s="271" t="s">
        <v>574</v>
      </c>
      <c r="M39" s="270" t="s">
        <v>575</v>
      </c>
      <c r="N39" s="269">
        <v>12</v>
      </c>
      <c r="O39" s="418" t="s">
        <v>90</v>
      </c>
      <c r="P39" s="273">
        <v>1</v>
      </c>
      <c r="Q39" s="417" t="s">
        <v>8</v>
      </c>
      <c r="R39" s="273">
        <v>0.6</v>
      </c>
      <c r="S39" s="268" t="s">
        <v>8</v>
      </c>
      <c r="T39" s="389" t="s">
        <v>291</v>
      </c>
      <c r="U39" s="371">
        <v>1</v>
      </c>
      <c r="V39" s="424" t="s">
        <v>735</v>
      </c>
      <c r="W39" s="345" t="s">
        <v>91</v>
      </c>
      <c r="X39" s="346" t="s">
        <v>316</v>
      </c>
      <c r="Y39" s="346">
        <v>0.25</v>
      </c>
      <c r="Z39" s="346" t="s">
        <v>320</v>
      </c>
      <c r="AA39" s="346">
        <v>0.25</v>
      </c>
      <c r="AB39" s="357">
        <f t="shared" ref="AB39" si="16">(Y39+AA39)</f>
        <v>0.5</v>
      </c>
      <c r="AC39" s="369" t="s">
        <v>114</v>
      </c>
      <c r="AD39" s="369" t="s">
        <v>116</v>
      </c>
      <c r="AE39" s="370" t="s">
        <v>168</v>
      </c>
      <c r="AF39" s="352">
        <f t="shared" si="4"/>
        <v>0.5</v>
      </c>
      <c r="AG39" s="351">
        <f t="shared" si="5"/>
        <v>0.5</v>
      </c>
      <c r="AH39" s="273">
        <v>0</v>
      </c>
      <c r="AI39" s="305" t="s">
        <v>88</v>
      </c>
      <c r="AJ39" s="353">
        <f t="shared" ref="AJ39" si="17">AG39-AH39</f>
        <v>0.5</v>
      </c>
      <c r="AK39" s="423" t="s">
        <v>8</v>
      </c>
      <c r="AL39" s="273">
        <v>0.6</v>
      </c>
      <c r="AM39" s="268" t="s">
        <v>8</v>
      </c>
      <c r="AN39" s="266"/>
      <c r="AO39" s="527">
        <f t="shared" si="7"/>
        <v>0.5</v>
      </c>
      <c r="AP39" s="266"/>
      <c r="AQ39" s="266"/>
      <c r="AR39" s="266"/>
      <c r="AS39" s="266"/>
      <c r="AT39" s="266"/>
      <c r="AU39" s="266"/>
    </row>
    <row r="40" spans="1:47" ht="99.95" customHeight="1" x14ac:dyDescent="0.2">
      <c r="A40" s="266">
        <v>33</v>
      </c>
      <c r="B40" s="309" t="s">
        <v>770</v>
      </c>
      <c r="C40" s="287" t="s">
        <v>479</v>
      </c>
      <c r="D40" s="287" t="s">
        <v>480</v>
      </c>
      <c r="E40" s="279" t="s">
        <v>224</v>
      </c>
      <c r="F40" s="316" t="s">
        <v>55</v>
      </c>
      <c r="G40" s="271" t="s">
        <v>483</v>
      </c>
      <c r="H40" s="271" t="s">
        <v>621</v>
      </c>
      <c r="I40" s="271" t="s">
        <v>56</v>
      </c>
      <c r="J40" s="283" t="s">
        <v>441</v>
      </c>
      <c r="K40" s="271" t="s">
        <v>232</v>
      </c>
      <c r="L40" s="271" t="s">
        <v>736</v>
      </c>
      <c r="M40" s="315" t="s">
        <v>620</v>
      </c>
      <c r="N40" s="378">
        <v>4</v>
      </c>
      <c r="O40" s="277" t="s">
        <v>87</v>
      </c>
      <c r="P40" s="281">
        <v>0.2</v>
      </c>
      <c r="Q40" s="305" t="s">
        <v>8</v>
      </c>
      <c r="R40" s="281">
        <v>0.6</v>
      </c>
      <c r="S40" s="283" t="s">
        <v>8</v>
      </c>
      <c r="T40" s="389" t="s">
        <v>291</v>
      </c>
      <c r="U40" s="371">
        <v>1</v>
      </c>
      <c r="V40" s="271" t="s">
        <v>694</v>
      </c>
      <c r="W40" s="345" t="s">
        <v>91</v>
      </c>
      <c r="X40" s="346" t="s">
        <v>316</v>
      </c>
      <c r="Y40" s="346">
        <v>0.25</v>
      </c>
      <c r="Z40" s="346" t="s">
        <v>321</v>
      </c>
      <c r="AA40" s="346">
        <v>0.15</v>
      </c>
      <c r="AB40" s="357">
        <f t="shared" si="3"/>
        <v>0.4</v>
      </c>
      <c r="AC40" s="346" t="s">
        <v>114</v>
      </c>
      <c r="AD40" s="346" t="s">
        <v>116</v>
      </c>
      <c r="AE40" s="349" t="s">
        <v>168</v>
      </c>
      <c r="AF40" s="352">
        <f t="shared" si="4"/>
        <v>8.0000000000000016E-2</v>
      </c>
      <c r="AG40" s="351">
        <f t="shared" si="5"/>
        <v>0.12</v>
      </c>
      <c r="AH40" s="352">
        <v>0</v>
      </c>
      <c r="AI40" s="277" t="s">
        <v>86</v>
      </c>
      <c r="AJ40" s="353">
        <f t="shared" si="13"/>
        <v>0.12</v>
      </c>
      <c r="AK40" s="417" t="s">
        <v>8</v>
      </c>
      <c r="AL40" s="273">
        <v>0.6</v>
      </c>
      <c r="AM40" s="268" t="s">
        <v>8</v>
      </c>
      <c r="AN40" s="266"/>
      <c r="AO40" s="527">
        <f t="shared" si="7"/>
        <v>8.0000000000000016E-2</v>
      </c>
      <c r="AP40" s="266"/>
      <c r="AQ40" s="266"/>
      <c r="AR40" s="266"/>
      <c r="AS40" s="266"/>
      <c r="AT40" s="266"/>
      <c r="AU40" s="266"/>
    </row>
    <row r="41" spans="1:47" ht="153" x14ac:dyDescent="0.2">
      <c r="A41" s="266">
        <v>34</v>
      </c>
      <c r="B41" s="309" t="s">
        <v>770</v>
      </c>
      <c r="C41" s="287" t="s">
        <v>479</v>
      </c>
      <c r="D41" s="287" t="s">
        <v>480</v>
      </c>
      <c r="E41" s="279" t="s">
        <v>222</v>
      </c>
      <c r="F41" s="343" t="s">
        <v>771</v>
      </c>
      <c r="G41" s="425" t="s">
        <v>471</v>
      </c>
      <c r="H41" s="426" t="s">
        <v>617</v>
      </c>
      <c r="I41" s="271" t="s">
        <v>526</v>
      </c>
      <c r="J41" s="283" t="s">
        <v>440</v>
      </c>
      <c r="K41" s="271" t="s">
        <v>226</v>
      </c>
      <c r="L41" s="271" t="s">
        <v>622</v>
      </c>
      <c r="M41" s="271" t="s">
        <v>623</v>
      </c>
      <c r="N41" s="269">
        <v>12</v>
      </c>
      <c r="O41" s="418" t="s">
        <v>90</v>
      </c>
      <c r="P41" s="273">
        <v>1</v>
      </c>
      <c r="Q41" s="417" t="s">
        <v>8</v>
      </c>
      <c r="R41" s="273">
        <v>0.6</v>
      </c>
      <c r="S41" s="268" t="s">
        <v>8</v>
      </c>
      <c r="T41" s="281" t="s">
        <v>289</v>
      </c>
      <c r="U41" s="371">
        <v>1</v>
      </c>
      <c r="V41" s="298" t="s">
        <v>695</v>
      </c>
      <c r="W41" s="345" t="s">
        <v>91</v>
      </c>
      <c r="X41" s="346" t="s">
        <v>316</v>
      </c>
      <c r="Y41" s="346">
        <v>0.25</v>
      </c>
      <c r="Z41" s="346" t="s">
        <v>320</v>
      </c>
      <c r="AA41" s="346">
        <v>0.25</v>
      </c>
      <c r="AB41" s="357">
        <f t="shared" ref="AB41" si="18">(Y41+AA41)</f>
        <v>0.5</v>
      </c>
      <c r="AC41" s="346" t="s">
        <v>114</v>
      </c>
      <c r="AD41" s="346" t="s">
        <v>116</v>
      </c>
      <c r="AE41" s="349" t="s">
        <v>168</v>
      </c>
      <c r="AF41" s="352">
        <f t="shared" si="4"/>
        <v>0.5</v>
      </c>
      <c r="AG41" s="351">
        <f t="shared" si="5"/>
        <v>0.5</v>
      </c>
      <c r="AH41" s="352">
        <v>0</v>
      </c>
      <c r="AI41" s="305" t="s">
        <v>88</v>
      </c>
      <c r="AJ41" s="353">
        <f t="shared" si="13"/>
        <v>0.5</v>
      </c>
      <c r="AK41" s="423" t="s">
        <v>8</v>
      </c>
      <c r="AL41" s="273">
        <v>0.6</v>
      </c>
      <c r="AM41" s="268" t="s">
        <v>8</v>
      </c>
      <c r="AN41" s="266"/>
      <c r="AO41" s="527">
        <f t="shared" si="7"/>
        <v>0.5</v>
      </c>
      <c r="AP41" s="266"/>
      <c r="AQ41" s="266"/>
      <c r="AR41" s="266"/>
      <c r="AS41" s="266"/>
      <c r="AT41" s="266"/>
      <c r="AU41" s="266"/>
    </row>
    <row r="42" spans="1:47" ht="115.5" customHeight="1" x14ac:dyDescent="0.2">
      <c r="A42" s="266">
        <v>35</v>
      </c>
      <c r="B42" s="412" t="s">
        <v>30</v>
      </c>
      <c r="C42" s="298" t="s">
        <v>334</v>
      </c>
      <c r="D42" s="298" t="s">
        <v>335</v>
      </c>
      <c r="E42" s="301" t="s">
        <v>224</v>
      </c>
      <c r="F42" s="340" t="s">
        <v>72</v>
      </c>
      <c r="G42" s="318" t="s">
        <v>146</v>
      </c>
      <c r="H42" s="271" t="s">
        <v>336</v>
      </c>
      <c r="I42" s="271" t="s">
        <v>342</v>
      </c>
      <c r="J42" s="283" t="s">
        <v>441</v>
      </c>
      <c r="K42" s="271" t="s">
        <v>227</v>
      </c>
      <c r="L42" s="270" t="s">
        <v>58</v>
      </c>
      <c r="M42" s="270" t="s">
        <v>59</v>
      </c>
      <c r="N42" s="312">
        <v>18</v>
      </c>
      <c r="O42" s="400" t="s">
        <v>87</v>
      </c>
      <c r="P42" s="281">
        <v>0.4</v>
      </c>
      <c r="Q42" s="418" t="s">
        <v>33</v>
      </c>
      <c r="R42" s="281">
        <v>0.8</v>
      </c>
      <c r="S42" s="399" t="s">
        <v>38</v>
      </c>
      <c r="T42" s="389" t="s">
        <v>399</v>
      </c>
      <c r="U42" s="371">
        <v>1</v>
      </c>
      <c r="V42" s="395" t="s">
        <v>702</v>
      </c>
      <c r="W42" s="379" t="s">
        <v>91</v>
      </c>
      <c r="X42" s="380" t="s">
        <v>316</v>
      </c>
      <c r="Y42" s="381">
        <v>0.25</v>
      </c>
      <c r="Z42" s="381" t="s">
        <v>321</v>
      </c>
      <c r="AA42" s="381">
        <v>0.15</v>
      </c>
      <c r="AB42" s="360">
        <f t="shared" si="3"/>
        <v>0.4</v>
      </c>
      <c r="AC42" s="381" t="s">
        <v>114</v>
      </c>
      <c r="AD42" s="381" t="s">
        <v>116</v>
      </c>
      <c r="AE42" s="382" t="s">
        <v>168</v>
      </c>
      <c r="AF42" s="383">
        <f t="shared" si="4"/>
        <v>0.16000000000000003</v>
      </c>
      <c r="AG42" s="384">
        <f t="shared" si="5"/>
        <v>0.24</v>
      </c>
      <c r="AH42" s="352">
        <f>AG42*1</f>
        <v>0.24</v>
      </c>
      <c r="AI42" s="325" t="s">
        <v>86</v>
      </c>
      <c r="AJ42" s="414">
        <f>AG42-0</f>
        <v>0.24</v>
      </c>
      <c r="AK42" s="401" t="s">
        <v>33</v>
      </c>
      <c r="AL42" s="288">
        <v>0.8</v>
      </c>
      <c r="AM42" s="402" t="s">
        <v>38</v>
      </c>
      <c r="AN42" s="285"/>
      <c r="AO42" s="527">
        <f t="shared" si="7"/>
        <v>0.16000000000000003</v>
      </c>
      <c r="AP42" s="266"/>
      <c r="AQ42" s="266"/>
      <c r="AR42" s="266"/>
      <c r="AS42" s="266"/>
      <c r="AT42" s="266"/>
      <c r="AU42" s="266"/>
    </row>
    <row r="43" spans="1:47" ht="138" customHeight="1" x14ac:dyDescent="0.2">
      <c r="A43" s="266">
        <v>36</v>
      </c>
      <c r="B43" s="412" t="s">
        <v>30</v>
      </c>
      <c r="C43" s="298" t="s">
        <v>334</v>
      </c>
      <c r="D43" s="298" t="s">
        <v>335</v>
      </c>
      <c r="E43" s="301" t="s">
        <v>223</v>
      </c>
      <c r="F43" s="316" t="s">
        <v>71</v>
      </c>
      <c r="G43" s="271" t="s">
        <v>390</v>
      </c>
      <c r="H43" s="271" t="s">
        <v>391</v>
      </c>
      <c r="I43" s="271" t="s">
        <v>392</v>
      </c>
      <c r="J43" s="283" t="s">
        <v>441</v>
      </c>
      <c r="K43" s="271" t="s">
        <v>232</v>
      </c>
      <c r="L43" s="270" t="s">
        <v>57</v>
      </c>
      <c r="M43" s="270" t="s">
        <v>31</v>
      </c>
      <c r="N43" s="312">
        <v>24</v>
      </c>
      <c r="O43" s="277" t="s">
        <v>87</v>
      </c>
      <c r="P43" s="281">
        <v>0.4</v>
      </c>
      <c r="Q43" s="418" t="s">
        <v>33</v>
      </c>
      <c r="R43" s="281">
        <v>0.8</v>
      </c>
      <c r="S43" s="283" t="s">
        <v>38</v>
      </c>
      <c r="T43" s="273" t="s">
        <v>291</v>
      </c>
      <c r="U43" s="371">
        <v>1</v>
      </c>
      <c r="V43" s="271" t="s">
        <v>721</v>
      </c>
      <c r="W43" s="385" t="s">
        <v>91</v>
      </c>
      <c r="X43" s="398" t="s">
        <v>317</v>
      </c>
      <c r="Y43" s="398">
        <v>0.15</v>
      </c>
      <c r="Z43" s="398" t="s">
        <v>321</v>
      </c>
      <c r="AA43" s="398">
        <v>0.15</v>
      </c>
      <c r="AB43" s="387">
        <f t="shared" si="3"/>
        <v>0.3</v>
      </c>
      <c r="AC43" s="386" t="s">
        <v>114</v>
      </c>
      <c r="AD43" s="386" t="s">
        <v>116</v>
      </c>
      <c r="AE43" s="386" t="s">
        <v>168</v>
      </c>
      <c r="AF43" s="352">
        <f t="shared" si="4"/>
        <v>0.12</v>
      </c>
      <c r="AG43" s="351">
        <f t="shared" si="5"/>
        <v>0.28000000000000003</v>
      </c>
      <c r="AH43" s="352">
        <f>AG43*1</f>
        <v>0.28000000000000003</v>
      </c>
      <c r="AI43" s="325" t="s">
        <v>86</v>
      </c>
      <c r="AJ43" s="353">
        <f>AG43-0</f>
        <v>0.28000000000000003</v>
      </c>
      <c r="AK43" s="401" t="s">
        <v>33</v>
      </c>
      <c r="AL43" s="288">
        <v>0.8</v>
      </c>
      <c r="AM43" s="402" t="s">
        <v>38</v>
      </c>
      <c r="AN43" s="266"/>
      <c r="AO43" s="527">
        <f t="shared" si="7"/>
        <v>0.12</v>
      </c>
      <c r="AP43" s="266"/>
      <c r="AQ43" s="266"/>
      <c r="AR43" s="266"/>
      <c r="AS43" s="266"/>
      <c r="AT43" s="266"/>
      <c r="AU43" s="266"/>
    </row>
    <row r="44" spans="1:47" ht="50.1" customHeight="1" x14ac:dyDescent="0.2">
      <c r="B44" s="236"/>
      <c r="C44" s="236"/>
      <c r="D44" s="236"/>
      <c r="E44" s="236"/>
      <c r="F44" s="236"/>
      <c r="G44" s="236"/>
      <c r="H44" s="236"/>
      <c r="I44" s="236"/>
      <c r="J44" s="236"/>
      <c r="K44" s="236"/>
      <c r="L44" s="236"/>
      <c r="M44" s="236"/>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row>
    <row r="45" spans="1:47" ht="27.75" customHeight="1" x14ac:dyDescent="0.2">
      <c r="A45" s="247"/>
      <c r="K45" s="241"/>
    </row>
    <row r="46" spans="1:47" ht="27.75" customHeight="1" x14ac:dyDescent="0.2">
      <c r="K46" s="241"/>
    </row>
    <row r="50" spans="1:47" ht="15.75" thickBot="1" x14ac:dyDescent="0.25"/>
    <row r="51" spans="1:47" ht="15.75" customHeight="1" x14ac:dyDescent="0.2">
      <c r="A51" s="658"/>
      <c r="B51" s="659"/>
      <c r="C51" s="249"/>
      <c r="D51" s="249"/>
      <c r="E51" s="249"/>
      <c r="F51" s="664" t="s">
        <v>477</v>
      </c>
      <c r="G51" s="665"/>
      <c r="H51" s="665"/>
      <c r="I51" s="665"/>
      <c r="J51" s="665"/>
      <c r="K51" s="665"/>
      <c r="L51" s="665"/>
      <c r="M51" s="666"/>
      <c r="N51" s="250"/>
      <c r="O51" s="250"/>
      <c r="P51" s="250"/>
      <c r="Q51" s="250"/>
      <c r="R51" s="250"/>
      <c r="S51" s="250"/>
      <c r="T51" s="251"/>
    </row>
    <row r="52" spans="1:47" ht="15.75" customHeight="1" x14ac:dyDescent="0.2">
      <c r="A52" s="660"/>
      <c r="B52" s="661"/>
      <c r="C52" s="252"/>
      <c r="D52" s="252"/>
      <c r="E52" s="252"/>
      <c r="F52" s="667"/>
      <c r="G52" s="668"/>
      <c r="H52" s="668"/>
      <c r="I52" s="668"/>
      <c r="J52" s="668"/>
      <c r="K52" s="668"/>
      <c r="L52" s="668"/>
      <c r="M52" s="669"/>
      <c r="N52" s="251"/>
      <c r="O52" s="251"/>
      <c r="P52" s="251"/>
      <c r="Q52" s="251"/>
      <c r="R52" s="251"/>
      <c r="S52" s="251"/>
      <c r="T52" s="251"/>
    </row>
    <row r="53" spans="1:47" ht="25.5" customHeight="1" thickBot="1" x14ac:dyDescent="0.25">
      <c r="A53" s="662"/>
      <c r="B53" s="663"/>
      <c r="C53" s="253"/>
      <c r="D53" s="253"/>
      <c r="E53" s="253"/>
      <c r="F53" s="670"/>
      <c r="G53" s="671"/>
      <c r="H53" s="671"/>
      <c r="I53" s="671"/>
      <c r="J53" s="671"/>
      <c r="K53" s="671"/>
      <c r="L53" s="671"/>
      <c r="M53" s="672"/>
      <c r="N53" s="254"/>
      <c r="O53" s="254"/>
      <c r="P53" s="254"/>
      <c r="Q53" s="254"/>
      <c r="R53" s="254"/>
      <c r="S53" s="254"/>
      <c r="T53" s="251"/>
    </row>
    <row r="54" spans="1:47" ht="30.75" customHeight="1" x14ac:dyDescent="0.2">
      <c r="A54" s="256" t="s">
        <v>331</v>
      </c>
      <c r="B54" s="256" t="s">
        <v>4</v>
      </c>
      <c r="C54" s="256" t="s">
        <v>199</v>
      </c>
      <c r="D54" s="256" t="s">
        <v>119</v>
      </c>
      <c r="E54" s="256" t="s">
        <v>2</v>
      </c>
      <c r="F54" s="256" t="s">
        <v>137</v>
      </c>
      <c r="G54" s="256" t="s">
        <v>138</v>
      </c>
      <c r="H54" s="256" t="s">
        <v>139</v>
      </c>
      <c r="I54" s="256" t="s">
        <v>136</v>
      </c>
      <c r="J54" s="260" t="s">
        <v>438</v>
      </c>
      <c r="K54" s="477" t="s">
        <v>135</v>
      </c>
      <c r="L54" s="478" t="s">
        <v>332</v>
      </c>
      <c r="M54" s="478" t="s">
        <v>3</v>
      </c>
      <c r="N54" s="255" t="s">
        <v>192</v>
      </c>
      <c r="O54" s="255" t="s">
        <v>140</v>
      </c>
      <c r="P54" s="256" t="s">
        <v>141</v>
      </c>
      <c r="Q54" s="255" t="s">
        <v>142</v>
      </c>
      <c r="R54" s="256" t="s">
        <v>141</v>
      </c>
      <c r="S54" s="255" t="s">
        <v>333</v>
      </c>
      <c r="T54" s="256" t="s">
        <v>233</v>
      </c>
      <c r="U54" s="255" t="s">
        <v>309</v>
      </c>
      <c r="V54" s="256" t="s">
        <v>236</v>
      </c>
      <c r="W54" s="256" t="s">
        <v>310</v>
      </c>
      <c r="X54" s="257" t="s">
        <v>311</v>
      </c>
      <c r="Y54" s="258" t="s">
        <v>97</v>
      </c>
      <c r="Z54" s="258" t="s">
        <v>110</v>
      </c>
      <c r="AA54" s="258" t="s">
        <v>97</v>
      </c>
      <c r="AB54" s="258" t="s">
        <v>312</v>
      </c>
      <c r="AC54" s="258" t="s">
        <v>313</v>
      </c>
      <c r="AD54" s="258" t="s">
        <v>115</v>
      </c>
      <c r="AE54" s="259" t="s">
        <v>314</v>
      </c>
      <c r="AF54" s="260" t="s">
        <v>337</v>
      </c>
      <c r="AG54" s="261" t="s">
        <v>341</v>
      </c>
      <c r="AH54" s="261"/>
      <c r="AI54" s="255" t="s">
        <v>339</v>
      </c>
      <c r="AJ54" s="260" t="s">
        <v>343</v>
      </c>
      <c r="AK54" s="255" t="s">
        <v>324</v>
      </c>
      <c r="AL54" s="256" t="s">
        <v>141</v>
      </c>
      <c r="AM54" s="255" t="s">
        <v>325</v>
      </c>
      <c r="AN54" s="255" t="s">
        <v>244</v>
      </c>
      <c r="AO54" s="255"/>
      <c r="AP54" s="262" t="s">
        <v>326</v>
      </c>
      <c r="AQ54" s="263" t="s">
        <v>327</v>
      </c>
      <c r="AR54" s="240" t="s">
        <v>328</v>
      </c>
      <c r="AS54" s="240" t="s">
        <v>329</v>
      </c>
      <c r="AT54" s="240" t="s">
        <v>330</v>
      </c>
      <c r="AU54" s="240" t="s">
        <v>247</v>
      </c>
    </row>
    <row r="55" spans="1:47" ht="228" customHeight="1" x14ac:dyDescent="0.2">
      <c r="A55" s="479">
        <v>1</v>
      </c>
      <c r="B55" s="480" t="s">
        <v>697</v>
      </c>
      <c r="C55" s="481" t="s">
        <v>680</v>
      </c>
      <c r="D55" s="481" t="s">
        <v>469</v>
      </c>
      <c r="E55" s="482" t="s">
        <v>224</v>
      </c>
      <c r="F55" s="483" t="s">
        <v>83</v>
      </c>
      <c r="G55" s="246" t="s">
        <v>390</v>
      </c>
      <c r="H55" s="484" t="s">
        <v>492</v>
      </c>
      <c r="I55" s="9" t="s">
        <v>493</v>
      </c>
      <c r="J55" s="397" t="s">
        <v>441</v>
      </c>
      <c r="K55" s="241" t="s">
        <v>232</v>
      </c>
      <c r="L55" s="485" t="s">
        <v>478</v>
      </c>
      <c r="M55" s="9" t="s">
        <v>84</v>
      </c>
      <c r="N55" s="264">
        <v>500</v>
      </c>
      <c r="O55" s="244" t="s">
        <v>89</v>
      </c>
      <c r="P55" s="265">
        <v>0.8</v>
      </c>
      <c r="Q55" s="244" t="s">
        <v>389</v>
      </c>
      <c r="R55" s="265">
        <v>1</v>
      </c>
      <c r="S55" s="244" t="s">
        <v>34</v>
      </c>
      <c r="T55" s="235" t="s">
        <v>295</v>
      </c>
      <c r="U55" s="245">
        <v>1</v>
      </c>
      <c r="V55" s="486" t="s">
        <v>681</v>
      </c>
      <c r="W55" s="487" t="s">
        <v>91</v>
      </c>
      <c r="X55" s="488" t="s">
        <v>316</v>
      </c>
      <c r="Y55" s="488">
        <v>0.25</v>
      </c>
      <c r="Z55" s="488" t="s">
        <v>321</v>
      </c>
      <c r="AA55" s="488">
        <v>0.15</v>
      </c>
      <c r="AB55" s="489">
        <f t="shared" ref="AB55" si="19">(Y55+AA55)</f>
        <v>0.4</v>
      </c>
      <c r="AC55" s="488" t="s">
        <v>114</v>
      </c>
      <c r="AD55" s="488" t="s">
        <v>116</v>
      </c>
      <c r="AE55" s="488" t="s">
        <v>168</v>
      </c>
      <c r="AF55" s="243">
        <f t="shared" ref="AF55" si="20">P55*AB55</f>
        <v>0.32000000000000006</v>
      </c>
      <c r="AG55" s="243">
        <f t="shared" ref="AG55" si="21">P55-AF55</f>
        <v>0.48</v>
      </c>
      <c r="AH55" s="243"/>
      <c r="AI55" s="244"/>
      <c r="AJ55" s="199"/>
      <c r="AK55" s="234"/>
      <c r="AL55" s="235"/>
      <c r="AM55" s="242"/>
      <c r="AN55" s="199"/>
      <c r="AO55" s="199"/>
      <c r="AP55" s="199"/>
      <c r="AQ55" s="199"/>
      <c r="AR55" s="199"/>
      <c r="AS55" s="199"/>
      <c r="AT55" s="199"/>
      <c r="AU55" s="199"/>
    </row>
  </sheetData>
  <autoFilter ref="A4:M44" xr:uid="{00000000-0009-0000-0000-000000000000}"/>
  <mergeCells count="97">
    <mergeCell ref="AO3:AO5"/>
    <mergeCell ref="AO11:AO12"/>
    <mergeCell ref="AH25:AH26"/>
    <mergeCell ref="T23:T24"/>
    <mergeCell ref="C23:C24"/>
    <mergeCell ref="H23:H24"/>
    <mergeCell ref="I23:I24"/>
    <mergeCell ref="J23:J24"/>
    <mergeCell ref="K23:K24"/>
    <mergeCell ref="L23:L24"/>
    <mergeCell ref="M23:M24"/>
    <mergeCell ref="N25:N26"/>
    <mergeCell ref="I25:I26"/>
    <mergeCell ref="T11:T12"/>
    <mergeCell ref="Q11:Q12"/>
    <mergeCell ref="R11:R12"/>
    <mergeCell ref="A23:A24"/>
    <mergeCell ref="A25:A26"/>
    <mergeCell ref="E25:E26"/>
    <mergeCell ref="F25:F26"/>
    <mergeCell ref="B25:B26"/>
    <mergeCell ref="C25:C26"/>
    <mergeCell ref="B23:B24"/>
    <mergeCell ref="D23:D24"/>
    <mergeCell ref="E23:E24"/>
    <mergeCell ref="F23:F24"/>
    <mergeCell ref="D2:K2"/>
    <mergeCell ref="G25:G26"/>
    <mergeCell ref="H25:H26"/>
    <mergeCell ref="C11:C12"/>
    <mergeCell ref="F11:F12"/>
    <mergeCell ref="G11:G12"/>
    <mergeCell ref="H11:H12"/>
    <mergeCell ref="D11:D12"/>
    <mergeCell ref="E11:E12"/>
    <mergeCell ref="J25:J26"/>
    <mergeCell ref="K25:K26"/>
    <mergeCell ref="G23:G24"/>
    <mergeCell ref="S11:S12"/>
    <mergeCell ref="A3:D3"/>
    <mergeCell ref="K11:K12"/>
    <mergeCell ref="O11:O12"/>
    <mergeCell ref="J11:J12"/>
    <mergeCell ref="P11:P12"/>
    <mergeCell ref="T4:T5"/>
    <mergeCell ref="S4:S5"/>
    <mergeCell ref="O3:T3"/>
    <mergeCell ref="P4:P5"/>
    <mergeCell ref="Q4:Q5"/>
    <mergeCell ref="R4:R5"/>
    <mergeCell ref="O4:O5"/>
    <mergeCell ref="M25:M26"/>
    <mergeCell ref="L25:L26"/>
    <mergeCell ref="N4:N5"/>
    <mergeCell ref="M4:M5"/>
    <mergeCell ref="E3:N3"/>
    <mergeCell ref="K4:K5"/>
    <mergeCell ref="G4:G5"/>
    <mergeCell ref="E4:E5"/>
    <mergeCell ref="AP3:AU3"/>
    <mergeCell ref="AP4:AP5"/>
    <mergeCell ref="AQ4:AQ5"/>
    <mergeCell ref="AR4:AR5"/>
    <mergeCell ref="AS4:AS5"/>
    <mergeCell ref="AT4:AT5"/>
    <mergeCell ref="AU4:AU5"/>
    <mergeCell ref="A51:B53"/>
    <mergeCell ref="F51:M53"/>
    <mergeCell ref="B4:B5"/>
    <mergeCell ref="F4:F5"/>
    <mergeCell ref="A4:A5"/>
    <mergeCell ref="L4:L5"/>
    <mergeCell ref="I4:I5"/>
    <mergeCell ref="C4:C5"/>
    <mergeCell ref="D4:D5"/>
    <mergeCell ref="H4:H5"/>
    <mergeCell ref="A11:A12"/>
    <mergeCell ref="B11:B12"/>
    <mergeCell ref="J4:J5"/>
    <mergeCell ref="L11:L12"/>
    <mergeCell ref="D25:D26"/>
    <mergeCell ref="I11:I12"/>
    <mergeCell ref="AF4:AF5"/>
    <mergeCell ref="AF3:AN3"/>
    <mergeCell ref="U3:AE3"/>
    <mergeCell ref="U4:U5"/>
    <mergeCell ref="V4:V5"/>
    <mergeCell ref="W4:W5"/>
    <mergeCell ref="X4:AE4"/>
    <mergeCell ref="AN4:AN5"/>
    <mergeCell ref="AG4:AG5"/>
    <mergeCell ref="AI4:AI5"/>
    <mergeCell ref="AJ4:AJ5"/>
    <mergeCell ref="AK4:AK5"/>
    <mergeCell ref="AL4:AL5"/>
    <mergeCell ref="AM4:AM5"/>
    <mergeCell ref="AH4:AH5"/>
  </mergeCells>
  <conditionalFormatting sqref="S42:S43 AM14 S11:T11 S40 AM40 AM27:AM28 S28:S29 S6:T8 T9 AM17 AM19:AM25 T25:T37 S25:S26 AM31:AM32 S31:S36 AM36:AM37 S13:T23">
    <cfRule type="containsText" dxfId="163" priority="193" operator="containsText" text="Extremo">
      <formula>NOT(ISERROR(SEARCH("Extremo",S6)))</formula>
    </cfRule>
    <cfRule type="containsText" dxfId="162" priority="194" operator="containsText" text="Alto">
      <formula>NOT(ISERROR(SEARCH("Alto",S6)))</formula>
    </cfRule>
    <cfRule type="containsText" dxfId="161" priority="195" operator="containsText" text="Moderado">
      <formula>NOT(ISERROR(SEARCH("Moderado",S6)))</formula>
    </cfRule>
    <cfRule type="containsText" dxfId="160" priority="196" operator="containsText" text="Bajo">
      <formula>NOT(ISERROR(SEARCH("Bajo",S6)))</formula>
    </cfRule>
  </conditionalFormatting>
  <conditionalFormatting sqref="AM6">
    <cfRule type="containsText" dxfId="159" priority="185" operator="containsText" text="Extremo">
      <formula>NOT(ISERROR(SEARCH("Extremo",AM6)))</formula>
    </cfRule>
    <cfRule type="containsText" dxfId="158" priority="186" operator="containsText" text="Alto">
      <formula>NOT(ISERROR(SEARCH("Alto",AM6)))</formula>
    </cfRule>
    <cfRule type="containsText" dxfId="157" priority="187" operator="containsText" text="Moderado">
      <formula>NOT(ISERROR(SEARCH("Moderado",AM6)))</formula>
    </cfRule>
    <cfRule type="containsText" dxfId="156" priority="188" operator="containsText" text="Bajo">
      <formula>NOT(ISERROR(SEARCH("Bajo",AM6)))</formula>
    </cfRule>
  </conditionalFormatting>
  <conditionalFormatting sqref="AM42">
    <cfRule type="containsText" dxfId="155" priority="177" operator="containsText" text="Extremo">
      <formula>NOT(ISERROR(SEARCH("Extremo",AM42)))</formula>
    </cfRule>
    <cfRule type="containsText" dxfId="154" priority="178" operator="containsText" text="Alto">
      <formula>NOT(ISERROR(SEARCH("Alto",AM42)))</formula>
    </cfRule>
    <cfRule type="containsText" dxfId="153" priority="179" operator="containsText" text="Moderado">
      <formula>NOT(ISERROR(SEARCH("Moderado",AM42)))</formula>
    </cfRule>
    <cfRule type="containsText" dxfId="152" priority="180" operator="containsText" text="Bajo">
      <formula>NOT(ISERROR(SEARCH("Bajo",AM42)))</formula>
    </cfRule>
  </conditionalFormatting>
  <conditionalFormatting sqref="T42:T43">
    <cfRule type="containsText" dxfId="151" priority="169" operator="containsText" text="Extremo">
      <formula>NOT(ISERROR(SEARCH("Extremo",T42)))</formula>
    </cfRule>
    <cfRule type="containsText" dxfId="150" priority="170" operator="containsText" text="Alto">
      <formula>NOT(ISERROR(SEARCH("Alto",T42)))</formula>
    </cfRule>
    <cfRule type="containsText" dxfId="149" priority="171" operator="containsText" text="Moderado">
      <formula>NOT(ISERROR(SEARCH("Moderado",T42)))</formula>
    </cfRule>
    <cfRule type="containsText" dxfId="148" priority="172" operator="containsText" text="Bajo">
      <formula>NOT(ISERROR(SEARCH("Bajo",T42)))</formula>
    </cfRule>
  </conditionalFormatting>
  <conditionalFormatting sqref="S55">
    <cfRule type="containsText" dxfId="147" priority="165" operator="containsText" text="Extremo">
      <formula>NOT(ISERROR(SEARCH("Extremo",S55)))</formula>
    </cfRule>
    <cfRule type="containsText" dxfId="146" priority="166" operator="containsText" text="Alto">
      <formula>NOT(ISERROR(SEARCH("Alto",S55)))</formula>
    </cfRule>
    <cfRule type="containsText" dxfId="145" priority="167" operator="containsText" text="Moderado">
      <formula>NOT(ISERROR(SEARCH("Moderado",S55)))</formula>
    </cfRule>
    <cfRule type="containsText" dxfId="144" priority="168" operator="containsText" text="Bajo">
      <formula>NOT(ISERROR(SEARCH("Bajo",S55)))</formula>
    </cfRule>
  </conditionalFormatting>
  <conditionalFormatting sqref="AM55">
    <cfRule type="containsText" dxfId="143" priority="161" operator="containsText" text="Extremo">
      <formula>NOT(ISERROR(SEARCH("Extremo",AM55)))</formula>
    </cfRule>
    <cfRule type="containsText" dxfId="142" priority="162" operator="containsText" text="Alto">
      <formula>NOT(ISERROR(SEARCH("Alto",AM55)))</formula>
    </cfRule>
    <cfRule type="containsText" dxfId="141" priority="163" operator="containsText" text="Moderado">
      <formula>NOT(ISERROR(SEARCH("Moderado",AM55)))</formula>
    </cfRule>
    <cfRule type="containsText" dxfId="140" priority="164" operator="containsText" text="Bajo">
      <formula>NOT(ISERROR(SEARCH("Bajo",AM55)))</formula>
    </cfRule>
  </conditionalFormatting>
  <conditionalFormatting sqref="T55">
    <cfRule type="containsText" dxfId="139" priority="157" operator="containsText" text="Extremo">
      <formula>NOT(ISERROR(SEARCH("Extremo",T55)))</formula>
    </cfRule>
    <cfRule type="containsText" dxfId="138" priority="158" operator="containsText" text="Alto">
      <formula>NOT(ISERROR(SEARCH("Alto",T55)))</formula>
    </cfRule>
    <cfRule type="containsText" dxfId="137" priority="159" operator="containsText" text="Moderado">
      <formula>NOT(ISERROR(SEARCH("Moderado",T55)))</formula>
    </cfRule>
    <cfRule type="containsText" dxfId="136" priority="160" operator="containsText" text="Bajo">
      <formula>NOT(ISERROR(SEARCH("Bajo",T55)))</formula>
    </cfRule>
  </conditionalFormatting>
  <conditionalFormatting sqref="T41">
    <cfRule type="containsText" dxfId="135" priority="149" operator="containsText" text="Extremo">
      <formula>NOT(ISERROR(SEARCH("Extremo",T41)))</formula>
    </cfRule>
    <cfRule type="containsText" dxfId="134" priority="150" operator="containsText" text="Alto">
      <formula>NOT(ISERROR(SEARCH("Alto",T41)))</formula>
    </cfRule>
    <cfRule type="containsText" dxfId="133" priority="151" operator="containsText" text="Moderado">
      <formula>NOT(ISERROR(SEARCH("Moderado",T41)))</formula>
    </cfRule>
    <cfRule type="containsText" dxfId="132" priority="152" operator="containsText" text="Bajo">
      <formula>NOT(ISERROR(SEARCH("Bajo",T41)))</formula>
    </cfRule>
  </conditionalFormatting>
  <conditionalFormatting sqref="AM26">
    <cfRule type="containsText" dxfId="131" priority="145" operator="containsText" text="Extremo">
      <formula>NOT(ISERROR(SEARCH("Extremo",AM26)))</formula>
    </cfRule>
    <cfRule type="containsText" dxfId="130" priority="146" operator="containsText" text="Alto">
      <formula>NOT(ISERROR(SEARCH("Alto",AM26)))</formula>
    </cfRule>
    <cfRule type="containsText" dxfId="129" priority="147" operator="containsText" text="Moderado">
      <formula>NOT(ISERROR(SEARCH("Moderado",AM26)))</formula>
    </cfRule>
    <cfRule type="containsText" dxfId="128" priority="148" operator="containsText" text="Bajo">
      <formula>NOT(ISERROR(SEARCH("Bajo",AM26)))</formula>
    </cfRule>
  </conditionalFormatting>
  <conditionalFormatting sqref="S27">
    <cfRule type="containsText" dxfId="127" priority="141" operator="containsText" text="Extremo">
      <formula>NOT(ISERROR(SEARCH("Extremo",S27)))</formula>
    </cfRule>
    <cfRule type="containsText" dxfId="126" priority="142" operator="containsText" text="Alto">
      <formula>NOT(ISERROR(SEARCH("Alto",S27)))</formula>
    </cfRule>
    <cfRule type="containsText" dxfId="125" priority="143" operator="containsText" text="Moderado">
      <formula>NOT(ISERROR(SEARCH("Moderado",S27)))</formula>
    </cfRule>
    <cfRule type="containsText" dxfId="124" priority="144" operator="containsText" text="Bajo">
      <formula>NOT(ISERROR(SEARCH("Bajo",S27)))</formula>
    </cfRule>
  </conditionalFormatting>
  <conditionalFormatting sqref="AM38 S38:T38 T39">
    <cfRule type="containsText" dxfId="123" priority="129" operator="containsText" text="Extremo">
      <formula>NOT(ISERROR(SEARCH("Extremo",S38)))</formula>
    </cfRule>
    <cfRule type="containsText" dxfId="122" priority="130" operator="containsText" text="Alto">
      <formula>NOT(ISERROR(SEARCH("Alto",S38)))</formula>
    </cfRule>
    <cfRule type="containsText" dxfId="121" priority="131" operator="containsText" text="Moderado">
      <formula>NOT(ISERROR(SEARCH("Moderado",S38)))</formula>
    </cfRule>
    <cfRule type="containsText" dxfId="120" priority="132" operator="containsText" text="Bajo">
      <formula>NOT(ISERROR(SEARCH("Bajo",S38)))</formula>
    </cfRule>
  </conditionalFormatting>
  <conditionalFormatting sqref="S10">
    <cfRule type="containsText" dxfId="119" priority="121" operator="containsText" text="Extremo">
      <formula>NOT(ISERROR(SEARCH("Extremo",S10)))</formula>
    </cfRule>
    <cfRule type="containsText" dxfId="118" priority="122" operator="containsText" text="Alto">
      <formula>NOT(ISERROR(SEARCH("Alto",S10)))</formula>
    </cfRule>
    <cfRule type="containsText" dxfId="117" priority="123" operator="containsText" text="Moderado">
      <formula>NOT(ISERROR(SEARCH("Moderado",S10)))</formula>
    </cfRule>
    <cfRule type="containsText" dxfId="116" priority="124" operator="containsText" text="Bajo">
      <formula>NOT(ISERROR(SEARCH("Bajo",S10)))</formula>
    </cfRule>
  </conditionalFormatting>
  <conditionalFormatting sqref="T10">
    <cfRule type="containsText" dxfId="115" priority="117" operator="containsText" text="Extremo">
      <formula>NOT(ISERROR(SEARCH("Extremo",T10)))</formula>
    </cfRule>
    <cfRule type="containsText" dxfId="114" priority="118" operator="containsText" text="Alto">
      <formula>NOT(ISERROR(SEARCH("Alto",T10)))</formula>
    </cfRule>
    <cfRule type="containsText" dxfId="113" priority="119" operator="containsText" text="Moderado">
      <formula>NOT(ISERROR(SEARCH("Moderado",T10)))</formula>
    </cfRule>
    <cfRule type="containsText" dxfId="112" priority="120" operator="containsText" text="Bajo">
      <formula>NOT(ISERROR(SEARCH("Bajo",T10)))</formula>
    </cfRule>
  </conditionalFormatting>
  <conditionalFormatting sqref="AM7">
    <cfRule type="containsText" dxfId="111" priority="113" operator="containsText" text="Extremo">
      <formula>NOT(ISERROR(SEARCH("Extremo",AM7)))</formula>
    </cfRule>
    <cfRule type="containsText" dxfId="110" priority="114" operator="containsText" text="Alto">
      <formula>NOT(ISERROR(SEARCH("Alto",AM7)))</formula>
    </cfRule>
    <cfRule type="containsText" dxfId="109" priority="115" operator="containsText" text="Moderado">
      <formula>NOT(ISERROR(SEARCH("Moderado",AM7)))</formula>
    </cfRule>
    <cfRule type="containsText" dxfId="108" priority="116" operator="containsText" text="Bajo">
      <formula>NOT(ISERROR(SEARCH("Bajo",AM7)))</formula>
    </cfRule>
  </conditionalFormatting>
  <conditionalFormatting sqref="S9">
    <cfRule type="containsText" dxfId="107" priority="109" operator="containsText" text="Extremo">
      <formula>NOT(ISERROR(SEARCH("Extremo",S9)))</formula>
    </cfRule>
    <cfRule type="containsText" dxfId="106" priority="110" operator="containsText" text="Alto">
      <formula>NOT(ISERROR(SEARCH("Alto",S9)))</formula>
    </cfRule>
    <cfRule type="containsText" dxfId="105" priority="111" operator="containsText" text="Moderado">
      <formula>NOT(ISERROR(SEARCH("Moderado",S9)))</formula>
    </cfRule>
    <cfRule type="containsText" dxfId="104" priority="112" operator="containsText" text="Bajo">
      <formula>NOT(ISERROR(SEARCH("Bajo",S9)))</formula>
    </cfRule>
  </conditionalFormatting>
  <conditionalFormatting sqref="AM8">
    <cfRule type="containsText" dxfId="103" priority="105" operator="containsText" text="Extremo">
      <formula>NOT(ISERROR(SEARCH("Extremo",AM8)))</formula>
    </cfRule>
    <cfRule type="containsText" dxfId="102" priority="106" operator="containsText" text="Alto">
      <formula>NOT(ISERROR(SEARCH("Alto",AM8)))</formula>
    </cfRule>
    <cfRule type="containsText" dxfId="101" priority="107" operator="containsText" text="Moderado">
      <formula>NOT(ISERROR(SEARCH("Moderado",AM8)))</formula>
    </cfRule>
    <cfRule type="containsText" dxfId="100" priority="108" operator="containsText" text="Bajo">
      <formula>NOT(ISERROR(SEARCH("Bajo",AM8)))</formula>
    </cfRule>
  </conditionalFormatting>
  <conditionalFormatting sqref="AM9">
    <cfRule type="containsText" dxfId="99" priority="101" operator="containsText" text="Extremo">
      <formula>NOT(ISERROR(SEARCH("Extremo",AM9)))</formula>
    </cfRule>
    <cfRule type="containsText" dxfId="98" priority="102" operator="containsText" text="Alto">
      <formula>NOT(ISERROR(SEARCH("Alto",AM9)))</formula>
    </cfRule>
    <cfRule type="containsText" dxfId="97" priority="103" operator="containsText" text="Moderado">
      <formula>NOT(ISERROR(SEARCH("Moderado",AM9)))</formula>
    </cfRule>
    <cfRule type="containsText" dxfId="96" priority="104" operator="containsText" text="Bajo">
      <formula>NOT(ISERROR(SEARCH("Bajo",AM9)))</formula>
    </cfRule>
  </conditionalFormatting>
  <conditionalFormatting sqref="AM10">
    <cfRule type="containsText" dxfId="95" priority="97" operator="containsText" text="Extremo">
      <formula>NOT(ISERROR(SEARCH("Extremo",AM10)))</formula>
    </cfRule>
    <cfRule type="containsText" dxfId="94" priority="98" operator="containsText" text="Alto">
      <formula>NOT(ISERROR(SEARCH("Alto",AM10)))</formula>
    </cfRule>
    <cfRule type="containsText" dxfId="93" priority="99" operator="containsText" text="Moderado">
      <formula>NOT(ISERROR(SEARCH("Moderado",AM10)))</formula>
    </cfRule>
    <cfRule type="containsText" dxfId="92" priority="100" operator="containsText" text="Bajo">
      <formula>NOT(ISERROR(SEARCH("Bajo",AM10)))</formula>
    </cfRule>
  </conditionalFormatting>
  <conditionalFormatting sqref="AM43">
    <cfRule type="containsText" dxfId="91" priority="93" operator="containsText" text="Extremo">
      <formula>NOT(ISERROR(SEARCH("Extremo",AM43)))</formula>
    </cfRule>
    <cfRule type="containsText" dxfId="90" priority="94" operator="containsText" text="Alto">
      <formula>NOT(ISERROR(SEARCH("Alto",AM43)))</formula>
    </cfRule>
    <cfRule type="containsText" dxfId="89" priority="95" operator="containsText" text="Moderado">
      <formula>NOT(ISERROR(SEARCH("Moderado",AM43)))</formula>
    </cfRule>
    <cfRule type="containsText" dxfId="88" priority="96" operator="containsText" text="Bajo">
      <formula>NOT(ISERROR(SEARCH("Bajo",AM43)))</formula>
    </cfRule>
  </conditionalFormatting>
  <conditionalFormatting sqref="AM11">
    <cfRule type="containsText" dxfId="87" priority="89" operator="containsText" text="Extremo">
      <formula>NOT(ISERROR(SEARCH("Extremo",AM11)))</formula>
    </cfRule>
    <cfRule type="containsText" dxfId="86" priority="90" operator="containsText" text="Alto">
      <formula>NOT(ISERROR(SEARCH("Alto",AM11)))</formula>
    </cfRule>
    <cfRule type="containsText" dxfId="85" priority="91" operator="containsText" text="Moderado">
      <formula>NOT(ISERROR(SEARCH("Moderado",AM11)))</formula>
    </cfRule>
    <cfRule type="containsText" dxfId="84" priority="92" operator="containsText" text="Bajo">
      <formula>NOT(ISERROR(SEARCH("Bajo",AM11)))</formula>
    </cfRule>
  </conditionalFormatting>
  <conditionalFormatting sqref="AM12">
    <cfRule type="containsText" dxfId="83" priority="85" operator="containsText" text="Extremo">
      <formula>NOT(ISERROR(SEARCH("Extremo",AM12)))</formula>
    </cfRule>
    <cfRule type="containsText" dxfId="82" priority="86" operator="containsText" text="Alto">
      <formula>NOT(ISERROR(SEARCH("Alto",AM12)))</formula>
    </cfRule>
    <cfRule type="containsText" dxfId="81" priority="87" operator="containsText" text="Moderado">
      <formula>NOT(ISERROR(SEARCH("Moderado",AM12)))</formula>
    </cfRule>
    <cfRule type="containsText" dxfId="80" priority="88" operator="containsText" text="Bajo">
      <formula>NOT(ISERROR(SEARCH("Bajo",AM12)))</formula>
    </cfRule>
  </conditionalFormatting>
  <conditionalFormatting sqref="AM13">
    <cfRule type="containsText" dxfId="79" priority="81" operator="containsText" text="Extremo">
      <formula>NOT(ISERROR(SEARCH("Extremo",AM13)))</formula>
    </cfRule>
    <cfRule type="containsText" dxfId="78" priority="82" operator="containsText" text="Alto">
      <formula>NOT(ISERROR(SEARCH("Alto",AM13)))</formula>
    </cfRule>
    <cfRule type="containsText" dxfId="77" priority="83" operator="containsText" text="Moderado">
      <formula>NOT(ISERROR(SEARCH("Moderado",AM13)))</formula>
    </cfRule>
    <cfRule type="containsText" dxfId="76" priority="84" operator="containsText" text="Bajo">
      <formula>NOT(ISERROR(SEARCH("Bajo",AM13)))</formula>
    </cfRule>
  </conditionalFormatting>
  <conditionalFormatting sqref="AM15">
    <cfRule type="containsText" dxfId="75" priority="73" operator="containsText" text="Extremo">
      <formula>NOT(ISERROR(SEARCH("Extremo",AM15)))</formula>
    </cfRule>
    <cfRule type="containsText" dxfId="74" priority="74" operator="containsText" text="Alto">
      <formula>NOT(ISERROR(SEARCH("Alto",AM15)))</formula>
    </cfRule>
    <cfRule type="containsText" dxfId="73" priority="75" operator="containsText" text="Moderado">
      <formula>NOT(ISERROR(SEARCH("Moderado",AM15)))</formula>
    </cfRule>
    <cfRule type="containsText" dxfId="72" priority="76" operator="containsText" text="Bajo">
      <formula>NOT(ISERROR(SEARCH("Bajo",AM15)))</formula>
    </cfRule>
  </conditionalFormatting>
  <conditionalFormatting sqref="AM16">
    <cfRule type="containsText" dxfId="71" priority="69" operator="containsText" text="Extremo">
      <formula>NOT(ISERROR(SEARCH("Extremo",AM16)))</formula>
    </cfRule>
    <cfRule type="containsText" dxfId="70" priority="70" operator="containsText" text="Alto">
      <formula>NOT(ISERROR(SEARCH("Alto",AM16)))</formula>
    </cfRule>
    <cfRule type="containsText" dxfId="69" priority="71" operator="containsText" text="Moderado">
      <formula>NOT(ISERROR(SEARCH("Moderado",AM16)))</formula>
    </cfRule>
    <cfRule type="containsText" dxfId="68" priority="72" operator="containsText" text="Bajo">
      <formula>NOT(ISERROR(SEARCH("Bajo",AM16)))</formula>
    </cfRule>
  </conditionalFormatting>
  <conditionalFormatting sqref="S37">
    <cfRule type="containsText" dxfId="67" priority="61" operator="containsText" text="Extremo">
      <formula>NOT(ISERROR(SEARCH("Extremo",S37)))</formula>
    </cfRule>
    <cfRule type="containsText" dxfId="66" priority="62" operator="containsText" text="Alto">
      <formula>NOT(ISERROR(SEARCH("Alto",S37)))</formula>
    </cfRule>
    <cfRule type="containsText" dxfId="65" priority="63" operator="containsText" text="Moderado">
      <formula>NOT(ISERROR(SEARCH("Moderado",S37)))</formula>
    </cfRule>
    <cfRule type="containsText" dxfId="64" priority="64" operator="containsText" text="Bajo">
      <formula>NOT(ISERROR(SEARCH("Bajo",S37)))</formula>
    </cfRule>
  </conditionalFormatting>
  <conditionalFormatting sqref="AM39">
    <cfRule type="containsText" dxfId="63" priority="57" operator="containsText" text="Extremo">
      <formula>NOT(ISERROR(SEARCH("Extremo",AM39)))</formula>
    </cfRule>
    <cfRule type="containsText" dxfId="62" priority="58" operator="containsText" text="Alto">
      <formula>NOT(ISERROR(SEARCH("Alto",AM39)))</formula>
    </cfRule>
    <cfRule type="containsText" dxfId="61" priority="59" operator="containsText" text="Moderado">
      <formula>NOT(ISERROR(SEARCH("Moderado",AM39)))</formula>
    </cfRule>
    <cfRule type="containsText" dxfId="60" priority="60" operator="containsText" text="Bajo">
      <formula>NOT(ISERROR(SEARCH("Bajo",AM39)))</formula>
    </cfRule>
  </conditionalFormatting>
  <conditionalFormatting sqref="T40">
    <cfRule type="containsText" dxfId="59" priority="53" operator="containsText" text="Extremo">
      <formula>NOT(ISERROR(SEARCH("Extremo",T40)))</formula>
    </cfRule>
    <cfRule type="containsText" dxfId="58" priority="54" operator="containsText" text="Alto">
      <formula>NOT(ISERROR(SEARCH("Alto",T40)))</formula>
    </cfRule>
    <cfRule type="containsText" dxfId="57" priority="55" operator="containsText" text="Moderado">
      <formula>NOT(ISERROR(SEARCH("Moderado",T40)))</formula>
    </cfRule>
    <cfRule type="containsText" dxfId="56" priority="56" operator="containsText" text="Bajo">
      <formula>NOT(ISERROR(SEARCH("Bajo",T40)))</formula>
    </cfRule>
  </conditionalFormatting>
  <conditionalFormatting sqref="S39">
    <cfRule type="containsText" dxfId="55" priority="49" operator="containsText" text="Extremo">
      <formula>NOT(ISERROR(SEARCH("Extremo",S39)))</formula>
    </cfRule>
    <cfRule type="containsText" dxfId="54" priority="50" operator="containsText" text="Alto">
      <formula>NOT(ISERROR(SEARCH("Alto",S39)))</formula>
    </cfRule>
    <cfRule type="containsText" dxfId="53" priority="51" operator="containsText" text="Moderado">
      <formula>NOT(ISERROR(SEARCH("Moderado",S39)))</formula>
    </cfRule>
    <cfRule type="containsText" dxfId="52" priority="52" operator="containsText" text="Bajo">
      <formula>NOT(ISERROR(SEARCH("Bajo",S39)))</formula>
    </cfRule>
  </conditionalFormatting>
  <conditionalFormatting sqref="S41">
    <cfRule type="containsText" dxfId="51" priority="45" operator="containsText" text="Extremo">
      <formula>NOT(ISERROR(SEARCH("Extremo",S41)))</formula>
    </cfRule>
    <cfRule type="containsText" dxfId="50" priority="46" operator="containsText" text="Alto">
      <formula>NOT(ISERROR(SEARCH("Alto",S41)))</formula>
    </cfRule>
    <cfRule type="containsText" dxfId="49" priority="47" operator="containsText" text="Moderado">
      <formula>NOT(ISERROR(SEARCH("Moderado",S41)))</formula>
    </cfRule>
    <cfRule type="containsText" dxfId="48" priority="48" operator="containsText" text="Bajo">
      <formula>NOT(ISERROR(SEARCH("Bajo",S41)))</formula>
    </cfRule>
  </conditionalFormatting>
  <conditionalFormatting sqref="AM41">
    <cfRule type="containsText" dxfId="47" priority="41" operator="containsText" text="Extremo">
      <formula>NOT(ISERROR(SEARCH("Extremo",AM41)))</formula>
    </cfRule>
    <cfRule type="containsText" dxfId="46" priority="42" operator="containsText" text="Alto">
      <formula>NOT(ISERROR(SEARCH("Alto",AM41)))</formula>
    </cfRule>
    <cfRule type="containsText" dxfId="45" priority="43" operator="containsText" text="Moderado">
      <formula>NOT(ISERROR(SEARCH("Moderado",AM41)))</formula>
    </cfRule>
    <cfRule type="containsText" dxfId="44" priority="44" operator="containsText" text="Bajo">
      <formula>NOT(ISERROR(SEARCH("Bajo",AM41)))</formula>
    </cfRule>
  </conditionalFormatting>
  <conditionalFormatting sqref="AM18">
    <cfRule type="containsText" dxfId="43" priority="37" operator="containsText" text="Extremo">
      <formula>NOT(ISERROR(SEARCH("Extremo",AM18)))</formula>
    </cfRule>
    <cfRule type="containsText" dxfId="42" priority="38" operator="containsText" text="Alto">
      <formula>NOT(ISERROR(SEARCH("Alto",AM18)))</formula>
    </cfRule>
    <cfRule type="containsText" dxfId="41" priority="39" operator="containsText" text="Moderado">
      <formula>NOT(ISERROR(SEARCH("Moderado",AM18)))</formula>
    </cfRule>
    <cfRule type="containsText" dxfId="40" priority="40" operator="containsText" text="Bajo">
      <formula>NOT(ISERROR(SEARCH("Bajo",AM18)))</formula>
    </cfRule>
  </conditionalFormatting>
  <conditionalFormatting sqref="AK23">
    <cfRule type="containsText" dxfId="39" priority="33" operator="containsText" text="Extremo">
      <formula>NOT(ISERROR(SEARCH("Extremo",AK23)))</formula>
    </cfRule>
    <cfRule type="containsText" dxfId="38" priority="34" operator="containsText" text="Alto">
      <formula>NOT(ISERROR(SEARCH("Alto",AK23)))</formula>
    </cfRule>
    <cfRule type="containsText" dxfId="37" priority="35" operator="containsText" text="Moderado">
      <formula>NOT(ISERROR(SEARCH("Moderado",AK23)))</formula>
    </cfRule>
    <cfRule type="containsText" dxfId="36" priority="36" operator="containsText" text="Bajo">
      <formula>NOT(ISERROR(SEARCH("Bajo",AK23)))</formula>
    </cfRule>
  </conditionalFormatting>
  <conditionalFormatting sqref="S24">
    <cfRule type="containsText" dxfId="35" priority="29" operator="containsText" text="Extremo">
      <formula>NOT(ISERROR(SEARCH("Extremo",S24)))</formula>
    </cfRule>
    <cfRule type="containsText" dxfId="34" priority="30" operator="containsText" text="Alto">
      <formula>NOT(ISERROR(SEARCH("Alto",S24)))</formula>
    </cfRule>
    <cfRule type="containsText" dxfId="33" priority="31" operator="containsText" text="Moderado">
      <formula>NOT(ISERROR(SEARCH("Moderado",S24)))</formula>
    </cfRule>
    <cfRule type="containsText" dxfId="32" priority="32" operator="containsText" text="Bajo">
      <formula>NOT(ISERROR(SEARCH("Bajo",S24)))</formula>
    </cfRule>
  </conditionalFormatting>
  <conditionalFormatting sqref="AK24">
    <cfRule type="containsText" dxfId="31" priority="25" operator="containsText" text="Extremo">
      <formula>NOT(ISERROR(SEARCH("Extremo",AK24)))</formula>
    </cfRule>
    <cfRule type="containsText" dxfId="30" priority="26" operator="containsText" text="Alto">
      <formula>NOT(ISERROR(SEARCH("Alto",AK24)))</formula>
    </cfRule>
    <cfRule type="containsText" dxfId="29" priority="27" operator="containsText" text="Moderado">
      <formula>NOT(ISERROR(SEARCH("Moderado",AK24)))</formula>
    </cfRule>
    <cfRule type="containsText" dxfId="28" priority="28" operator="containsText" text="Bajo">
      <formula>NOT(ISERROR(SEARCH("Bajo",AK24)))</formula>
    </cfRule>
  </conditionalFormatting>
  <conditionalFormatting sqref="AM29">
    <cfRule type="containsText" dxfId="27" priority="21" operator="containsText" text="Extremo">
      <formula>NOT(ISERROR(SEARCH("Extremo",AM29)))</formula>
    </cfRule>
    <cfRule type="containsText" dxfId="26" priority="22" operator="containsText" text="Alto">
      <formula>NOT(ISERROR(SEARCH("Alto",AM29)))</formula>
    </cfRule>
    <cfRule type="containsText" dxfId="25" priority="23" operator="containsText" text="Moderado">
      <formula>NOT(ISERROR(SEARCH("Moderado",AM29)))</formula>
    </cfRule>
    <cfRule type="containsText" dxfId="24" priority="24" operator="containsText" text="Bajo">
      <formula>NOT(ISERROR(SEARCH("Bajo",AM29)))</formula>
    </cfRule>
  </conditionalFormatting>
  <conditionalFormatting sqref="S30">
    <cfRule type="containsText" dxfId="23" priority="17" operator="containsText" text="Extremo">
      <formula>NOT(ISERROR(SEARCH("Extremo",S30)))</formula>
    </cfRule>
    <cfRule type="containsText" dxfId="22" priority="18" operator="containsText" text="Alto">
      <formula>NOT(ISERROR(SEARCH("Alto",S30)))</formula>
    </cfRule>
    <cfRule type="containsText" dxfId="21" priority="19" operator="containsText" text="Moderado">
      <formula>NOT(ISERROR(SEARCH("Moderado",S30)))</formula>
    </cfRule>
    <cfRule type="containsText" dxfId="20" priority="20" operator="containsText" text="Bajo">
      <formula>NOT(ISERROR(SEARCH("Bajo",S30)))</formula>
    </cfRule>
  </conditionalFormatting>
  <conditionalFormatting sqref="AM30">
    <cfRule type="containsText" dxfId="19" priority="13" operator="containsText" text="Extremo">
      <formula>NOT(ISERROR(SEARCH("Extremo",AM30)))</formula>
    </cfRule>
    <cfRule type="containsText" dxfId="18" priority="14" operator="containsText" text="Alto">
      <formula>NOT(ISERROR(SEARCH("Alto",AM30)))</formula>
    </cfRule>
    <cfRule type="containsText" dxfId="17" priority="15" operator="containsText" text="Moderado">
      <formula>NOT(ISERROR(SEARCH("Moderado",AM30)))</formula>
    </cfRule>
    <cfRule type="containsText" dxfId="16" priority="16" operator="containsText" text="Bajo">
      <formula>NOT(ISERROR(SEARCH("Bajo",AM30)))</formula>
    </cfRule>
  </conditionalFormatting>
  <conditionalFormatting sqref="AM33">
    <cfRule type="containsText" dxfId="15" priority="9" operator="containsText" text="Extremo">
      <formula>NOT(ISERROR(SEARCH("Extremo",AM33)))</formula>
    </cfRule>
    <cfRule type="containsText" dxfId="14" priority="10" operator="containsText" text="Alto">
      <formula>NOT(ISERROR(SEARCH("Alto",AM33)))</formula>
    </cfRule>
    <cfRule type="containsText" dxfId="13" priority="11" operator="containsText" text="Moderado">
      <formula>NOT(ISERROR(SEARCH("Moderado",AM33)))</formula>
    </cfRule>
    <cfRule type="containsText" dxfId="12" priority="12" operator="containsText" text="Bajo">
      <formula>NOT(ISERROR(SEARCH("Bajo",AM33)))</formula>
    </cfRule>
  </conditionalFormatting>
  <conditionalFormatting sqref="AM34">
    <cfRule type="containsText" dxfId="11" priority="5" operator="containsText" text="Extremo">
      <formula>NOT(ISERROR(SEARCH("Extremo",AM34)))</formula>
    </cfRule>
    <cfRule type="containsText" dxfId="10" priority="6" operator="containsText" text="Alto">
      <formula>NOT(ISERROR(SEARCH("Alto",AM34)))</formula>
    </cfRule>
    <cfRule type="containsText" dxfId="9" priority="7" operator="containsText" text="Moderado">
      <formula>NOT(ISERROR(SEARCH("Moderado",AM34)))</formula>
    </cfRule>
    <cfRule type="containsText" dxfId="8" priority="8" operator="containsText" text="Bajo">
      <formula>NOT(ISERROR(SEARCH("Bajo",AM34)))</formula>
    </cfRule>
  </conditionalFormatting>
  <conditionalFormatting sqref="AM35">
    <cfRule type="containsText" dxfId="7" priority="1" operator="containsText" text="Extremo">
      <formula>NOT(ISERROR(SEARCH("Extremo",AM35)))</formula>
    </cfRule>
    <cfRule type="containsText" dxfId="6" priority="2" operator="containsText" text="Alto">
      <formula>NOT(ISERROR(SEARCH("Alto",AM35)))</formula>
    </cfRule>
    <cfRule type="containsText" dxfId="5" priority="3" operator="containsText" text="Moderado">
      <formula>NOT(ISERROR(SEARCH("Moderado",AM35)))</formula>
    </cfRule>
    <cfRule type="containsText" dxfId="4" priority="4" operator="containsText" text="Bajo">
      <formula>NOT(ISERROR(SEARCH("Bajo",AM35)))</formula>
    </cfRule>
  </conditionalFormatting>
  <dataValidations count="2">
    <dataValidation type="list" allowBlank="1" showInputMessage="1" showErrorMessage="1" sqref="Q6 AK55 Q55 Q8:Q11 AK25:AK43 Q13:Q43 AK6:AK22" xr:uid="{0989943C-2ECD-474C-B0A1-09DFBCF6DDC9}">
      <formula1>"Insignificante,Menor,Moderado,Mayor,Catastrofico"</formula1>
    </dataValidation>
    <dataValidation type="list" allowBlank="1" showInputMessage="1" showErrorMessage="1" sqref="AM55 S55 AK23:AK24 S6:S11 AM6:AM43 S13:S43" xr:uid="{C83AFBF8-BC7E-42FD-9056-F5F464E90F98}">
      <formula1>"Extremo,Alto,Moderado,Bajo"</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BE0D5D34-B0EB-45FF-9B81-66D5F744065F}">
          <x14:formula1>
            <xm:f>'Análisis de contexto'!$D$29:$D$31</xm:f>
          </x14:formula1>
          <xm:sqref>E6:E11 E25 E40:E43 E27:E37 E55 E13:E23</xm:sqref>
        </x14:dataValidation>
        <x14:dataValidation type="list" allowBlank="1" showInputMessage="1" showErrorMessage="1" xr:uid="{DC9F5C1A-5D18-49D2-B15B-F5E969B57900}">
          <x14:formula1>
            <xm:f>'Análisis de contexto'!$B$83:$B$89</xm:f>
          </x14:formula1>
          <xm:sqref>K45:K46 K25 K40:K43 K27:K37 K6:K11 K55 K13:K23</xm:sqref>
        </x14:dataValidation>
        <x14:dataValidation type="list" allowBlank="1" showInputMessage="1" showErrorMessage="1" xr:uid="{BE193D2C-6958-4D79-8045-604C577492FA}">
          <x14:formula1>
            <xm:f>'Análisis de contexto'!$B$92:$B$94</xm:f>
          </x14:formula1>
          <xm:sqref>Q7</xm:sqref>
        </x14:dataValidation>
        <x14:dataValidation type="list" allowBlank="1" showInputMessage="1" showErrorMessage="1" xr:uid="{32489579-7831-43A6-9509-70B5D220F880}">
          <x14:formula1>
            <xm:f>'Análisis de contexto'!$D$45:$D$47</xm:f>
          </x14:formula1>
          <xm:sqref>J54:J55 J25 J7:J11 J40:J43 J27:J37 J13:J23</xm:sqref>
        </x14:dataValidation>
        <x14:dataValidation type="list" allowBlank="1" showInputMessage="1" showErrorMessage="1" xr:uid="{ED20B0FB-2B5F-4317-9DCD-021F6F7295B3}">
          <x14:formula1>
            <xm:f>'Análisis de contexto'!$B$29:$B$33</xm:f>
          </x14:formula1>
          <xm:sqref>AI55 O40 O6:O11 O42:O43 O55 O13:O37 AI6:AI43</xm:sqref>
        </x14:dataValidation>
        <x14:dataValidation type="list" allowBlank="1" showInputMessage="1" showErrorMessage="1" xr:uid="{A91C7C2E-071C-4AE6-AA5C-2FF2EFC7BDAC}">
          <x14:formula1>
            <xm:f>'Análisis de contexto'!$C$29:$C$33</xm:f>
          </x14:formula1>
          <xm:sqref>P55 AJ29 P40 P6:P9 P11 P42:P43 P13:P37</xm:sqref>
        </x14:dataValidation>
        <x14:dataValidation type="list" allowBlank="1" showInputMessage="1" showErrorMessage="1" xr:uid="{48F40C2E-472F-474F-8D28-8ABFE55B68B5}">
          <x14:formula1>
            <xm:f>'Análisis de contexto'!$C$36:$C$40</xm:f>
          </x14:formula1>
          <xm:sqref>AL55 R40 R6:R9 R11 R42:R43 R55 R13:R37 AL6:AL43</xm:sqref>
        </x14:dataValidation>
        <x14:dataValidation type="list" allowBlank="1" showInputMessage="1" showErrorMessage="1" xr:uid="{1282F336-E544-4EA7-9C68-4486602D6547}">
          <x14:formula1>
            <xm:f>'Análisis de contexto'!$B$45:$B$56</xm:f>
          </x14:formula1>
          <xm:sqref>T55 T25:T37 T6:T9 T41:T43 T11 T13:T23</xm:sqref>
        </x14:dataValidation>
        <x14:dataValidation type="list" allowBlank="1" showInputMessage="1" showErrorMessage="1" xr:uid="{2330B6EE-5CB3-4A1E-9357-FD77FCCDF83A}">
          <x14:formula1>
            <xm:f>'Análisis de contexto'!$B$60:$B$62</xm:f>
          </x14:formula1>
          <xm:sqref>X55 X40:X43 X31:X37 X6:X29</xm:sqref>
        </x14:dataValidation>
        <x14:dataValidation type="list" allowBlank="1" showInputMessage="1" showErrorMessage="1" xr:uid="{10EEED11-0D5F-48F9-940C-CBB1CD31854C}">
          <x14:formula1>
            <xm:f>'Análisis de contexto'!$C$60:$C$62</xm:f>
          </x14:formula1>
          <xm:sqref>Y55 Y40:Y43 Y31:Y37 Y6:Y29</xm:sqref>
        </x14:dataValidation>
        <x14:dataValidation type="list" allowBlank="1" showInputMessage="1" showErrorMessage="1" xr:uid="{CF846C8D-0E24-4BF7-8742-52705A134606}">
          <x14:formula1>
            <xm:f>'Análisis de contexto'!$B$66:$B$67</xm:f>
          </x14:formula1>
          <xm:sqref>Z55 Z40:Z43 Z6:Z37</xm:sqref>
        </x14:dataValidation>
        <x14:dataValidation type="list" allowBlank="1" showInputMessage="1" showErrorMessage="1" xr:uid="{ABBF8961-F0DC-45D0-B37D-4A776E14DB2D}">
          <x14:formula1>
            <xm:f>'Análisis de contexto'!$C$66:$C$67</xm:f>
          </x14:formula1>
          <xm:sqref>AA55 AA40:AA43 AA31:AA37 AA6:AA29</xm:sqref>
        </x14:dataValidation>
        <x14:dataValidation type="list" allowBlank="1" showInputMessage="1" showErrorMessage="1" xr:uid="{8C409016-1DE3-426A-B4BF-1CE90321A972}">
          <x14:formula1>
            <xm:f>'Análisis de contexto'!$B$71:$B$72</xm:f>
          </x14:formula1>
          <xm:sqref>AC55 AC40:AC43 AC31:AC37 AC6:AC29</xm:sqref>
        </x14:dataValidation>
        <x14:dataValidation type="list" allowBlank="1" showInputMessage="1" showErrorMessage="1" xr:uid="{4FF9C69D-EB47-416E-8056-810B71788192}">
          <x14:formula1>
            <xm:f>'Análisis de contexto'!$B$75:$B$76</xm:f>
          </x14:formula1>
          <xm:sqref>AD55 AD40:AD43 AD31:AD37 AD6:AD29</xm:sqref>
        </x14:dataValidation>
        <x14:dataValidation type="list" allowBlank="1" showInputMessage="1" showErrorMessage="1" xr:uid="{55D68660-790F-4C97-9F67-CD80E71EB537}">
          <x14:formula1>
            <xm:f>'Análisis de contexto'!$B$79:$B$80</xm:f>
          </x14:formula1>
          <xm:sqref>AE55 AE40:AE43 AE31:AE37 AE6:AE29</xm:sqref>
        </x14:dataValidation>
        <x14:dataValidation type="list" allowBlank="1" showInputMessage="1" showErrorMessage="1" xr:uid="{BCAE946C-3CAD-44CD-8796-809346C6C4B4}">
          <x14:formula1>
            <xm:f>'Análisis de contexto'!$D$60:$D$61</xm:f>
          </x14:formula1>
          <xm:sqref>W55 W40:W43 W31:W37 W6:W29</xm:sqref>
        </x14:dataValidation>
        <x14:dataValidation type="list" allowBlank="1" showInputMessage="1" showErrorMessage="1" xr:uid="{B24BD38A-60BA-4C1D-A93C-8033BA7070AE}">
          <x14:formula1>
            <xm:f>'Análisis de contexto'!$D$45:$D$49</xm:f>
          </x14:formula1>
          <xm:sqref>J6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9C4C-0483-4379-821D-67CF69B6DF7D}">
  <dimension ref="A1:CU140"/>
  <sheetViews>
    <sheetView zoomScale="53" zoomScaleNormal="53" workbookViewId="0">
      <selection activeCell="J46" sqref="J46:AM51"/>
    </sheetView>
  </sheetViews>
  <sheetFormatPr baseColWidth="10" defaultRowHeight="15" x14ac:dyDescent="0.25"/>
  <cols>
    <col min="2" max="39" width="5.7109375" customWidth="1"/>
    <col min="41" max="46" width="5.7109375" customWidth="1"/>
  </cols>
  <sheetData>
    <row r="1" spans="1:99" x14ac:dyDescent="0.2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row>
    <row r="2" spans="1:99" ht="18" customHeight="1" x14ac:dyDescent="0.25">
      <c r="A2" s="27"/>
      <c r="B2" s="839" t="s">
        <v>259</v>
      </c>
      <c r="C2" s="839"/>
      <c r="D2" s="839"/>
      <c r="E2" s="839"/>
      <c r="F2" s="839"/>
      <c r="G2" s="839"/>
      <c r="H2" s="839"/>
      <c r="I2" s="839"/>
      <c r="J2" s="840" t="s">
        <v>2</v>
      </c>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840"/>
      <c r="AJ2" s="840"/>
      <c r="AK2" s="840"/>
      <c r="AL2" s="840"/>
      <c r="AM2" s="840"/>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row>
    <row r="3" spans="1:99" ht="18.75" customHeight="1" x14ac:dyDescent="0.25">
      <c r="A3" s="27"/>
      <c r="B3" s="839"/>
      <c r="C3" s="839"/>
      <c r="D3" s="839"/>
      <c r="E3" s="839"/>
      <c r="F3" s="839"/>
      <c r="G3" s="839"/>
      <c r="H3" s="839"/>
      <c r="I3" s="839"/>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840"/>
      <c r="AJ3" s="840"/>
      <c r="AK3" s="840"/>
      <c r="AL3" s="840"/>
      <c r="AM3" s="840"/>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row>
    <row r="4" spans="1:99" ht="15" customHeight="1" x14ac:dyDescent="0.25">
      <c r="A4" s="27"/>
      <c r="B4" s="839"/>
      <c r="C4" s="839"/>
      <c r="D4" s="839"/>
      <c r="E4" s="839"/>
      <c r="F4" s="839"/>
      <c r="G4" s="839"/>
      <c r="H4" s="839"/>
      <c r="I4" s="839"/>
      <c r="J4" s="840"/>
      <c r="K4" s="840"/>
      <c r="L4" s="840"/>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row>
    <row r="5" spans="1:99" ht="15.75" thickBot="1" x14ac:dyDescent="0.3">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row>
    <row r="6" spans="1:99" ht="15" customHeight="1" x14ac:dyDescent="0.25">
      <c r="A6" s="27"/>
      <c r="B6" s="841" t="s">
        <v>1</v>
      </c>
      <c r="C6" s="841"/>
      <c r="D6" s="842"/>
      <c r="E6" s="757" t="s">
        <v>260</v>
      </c>
      <c r="F6" s="758"/>
      <c r="G6" s="758"/>
      <c r="H6" s="758"/>
      <c r="I6" s="759"/>
      <c r="J6" s="796" t="str">
        <f>IF(AND('[1]Mapa final'!$H$10="Muy Alta",'[1]Mapa final'!$L$10="Leve"),CONCATENATE("R",'[1]Mapa final'!$A$10),"")</f>
        <v/>
      </c>
      <c r="K6" s="797"/>
      <c r="L6" s="797" t="str">
        <f>IF(AND('[1]Mapa final'!$H$16="Muy Alta",'[1]Mapa final'!$L$16="Leve"),CONCATENATE("R",'[1]Mapa final'!$A$16),"")</f>
        <v/>
      </c>
      <c r="M6" s="797"/>
      <c r="N6" s="797" t="str">
        <f>IF(AND('[1]Mapa final'!$H$22="Muy Alta",'[1]Mapa final'!$L$22="Leve"),CONCATENATE("R",'[1]Mapa final'!$A$22),"")</f>
        <v/>
      </c>
      <c r="O6" s="798"/>
      <c r="P6" s="796" t="str">
        <f>IF(AND('[1]Mapa final'!$H$10="Muy Alta",'[1]Mapa final'!$L$10="Menor"),CONCATENATE("R",'[1]Mapa final'!$A$10),"")</f>
        <v/>
      </c>
      <c r="Q6" s="797"/>
      <c r="R6" s="797" t="str">
        <f>IF(AND('[1]Mapa final'!$H$16="Muy Alta",'[1]Mapa final'!$L$16="Menor"),CONCATENATE("R",'[1]Mapa final'!$A$16),"")</f>
        <v/>
      </c>
      <c r="S6" s="797"/>
      <c r="T6" s="797" t="str">
        <f>IF(AND('[1]Mapa final'!$H$22="Muy Alta",'[1]Mapa final'!$L$22="Menor"),CONCATENATE("R",'[1]Mapa final'!$A$22),"")</f>
        <v/>
      </c>
      <c r="U6" s="798"/>
      <c r="V6" s="796" t="str">
        <f>IF(AND('[1]Mapa final'!$H$10="Muy Alta",'[1]Mapa final'!$L$10="Moderado"),CONCATENATE("R",'[1]Mapa final'!$A$10),"")</f>
        <v/>
      </c>
      <c r="W6" s="797"/>
      <c r="X6" s="797" t="str">
        <f>IF(AND('[1]Mapa final'!$H$16="Muy Alta",'[1]Mapa final'!$L$16="Moderado"),CONCATENATE("R",'[1]Mapa final'!$A$16),"")</f>
        <v/>
      </c>
      <c r="Y6" s="797"/>
      <c r="Z6" s="797" t="str">
        <f>IF(AND('[1]Mapa final'!$H$22="Muy Alta",'[1]Mapa final'!$L$22="Moderado"),CONCATENATE("R",'[1]Mapa final'!$A$22),"")</f>
        <v/>
      </c>
      <c r="AA6" s="798"/>
      <c r="AB6" s="796" t="str">
        <f>IF(AND('[1]Mapa final'!$H$10="Muy Alta",'[1]Mapa final'!$L$10="Mayor"),CONCATENATE("R",'[1]Mapa final'!$A$10),"")</f>
        <v/>
      </c>
      <c r="AC6" s="797"/>
      <c r="AD6" s="797" t="str">
        <f>IF(AND('[1]Mapa final'!$H$16="Muy Alta",'[1]Mapa final'!$L$16="Mayor"),CONCATENATE("R",'[1]Mapa final'!$A$16),"")</f>
        <v/>
      </c>
      <c r="AE6" s="797"/>
      <c r="AF6" s="797" t="str">
        <f>IF(AND('[1]Mapa final'!$H$22="Muy Alta",'[1]Mapa final'!$L$22="Mayor"),CONCATENATE("R",'[1]Mapa final'!$A$22),"")</f>
        <v/>
      </c>
      <c r="AG6" s="798"/>
      <c r="AH6" s="802" t="str">
        <f>IF(AND('[1]Mapa final'!$H$10="Muy Alta",'[1]Mapa final'!$L$10="Catastrófico"),CONCATENATE("R",'[1]Mapa final'!$A$10),"")</f>
        <v/>
      </c>
      <c r="AI6" s="791"/>
      <c r="AJ6" s="791" t="str">
        <f>IF(AND('[1]Mapa final'!$H$16="Muy Alta",'[1]Mapa final'!$L$16="Catastrófico"),CONCATENATE("R",'[1]Mapa final'!$A$16),"")</f>
        <v/>
      </c>
      <c r="AK6" s="791"/>
      <c r="AL6" s="791" t="str">
        <f>IF(AND('[1]Mapa final'!$H$22="Muy Alta",'[1]Mapa final'!$L$22="Catastrófico"),CONCATENATE("R",'[1]Mapa final'!$A$22),"")</f>
        <v/>
      </c>
      <c r="AM6" s="792"/>
      <c r="AO6" s="830" t="s">
        <v>34</v>
      </c>
      <c r="AP6" s="831"/>
      <c r="AQ6" s="831"/>
      <c r="AR6" s="831"/>
      <c r="AS6" s="831"/>
      <c r="AT6" s="832"/>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row>
    <row r="7" spans="1:99" ht="15" customHeight="1" x14ac:dyDescent="0.25">
      <c r="A7" s="27"/>
      <c r="B7" s="841"/>
      <c r="C7" s="841"/>
      <c r="D7" s="842"/>
      <c r="E7" s="760"/>
      <c r="F7" s="761"/>
      <c r="G7" s="761"/>
      <c r="H7" s="761"/>
      <c r="I7" s="762"/>
      <c r="J7" s="767"/>
      <c r="K7" s="768"/>
      <c r="L7" s="768"/>
      <c r="M7" s="768"/>
      <c r="N7" s="768"/>
      <c r="O7" s="771"/>
      <c r="P7" s="767"/>
      <c r="Q7" s="768"/>
      <c r="R7" s="768"/>
      <c r="S7" s="768"/>
      <c r="T7" s="768"/>
      <c r="U7" s="771"/>
      <c r="V7" s="767"/>
      <c r="W7" s="768"/>
      <c r="X7" s="768"/>
      <c r="Y7" s="768"/>
      <c r="Z7" s="768"/>
      <c r="AA7" s="771"/>
      <c r="AB7" s="767"/>
      <c r="AC7" s="768"/>
      <c r="AD7" s="768"/>
      <c r="AE7" s="768"/>
      <c r="AF7" s="768"/>
      <c r="AG7" s="771"/>
      <c r="AH7" s="773"/>
      <c r="AI7" s="774"/>
      <c r="AJ7" s="774"/>
      <c r="AK7" s="774"/>
      <c r="AL7" s="774"/>
      <c r="AM7" s="777"/>
      <c r="AN7" s="27"/>
      <c r="AO7" s="833"/>
      <c r="AP7" s="834"/>
      <c r="AQ7" s="834"/>
      <c r="AR7" s="834"/>
      <c r="AS7" s="834"/>
      <c r="AT7" s="835"/>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row>
    <row r="8" spans="1:99" ht="15" customHeight="1" x14ac:dyDescent="0.25">
      <c r="A8" s="27"/>
      <c r="B8" s="841"/>
      <c r="C8" s="841"/>
      <c r="D8" s="842"/>
      <c r="E8" s="760"/>
      <c r="F8" s="761"/>
      <c r="G8" s="761"/>
      <c r="H8" s="761"/>
      <c r="I8" s="762"/>
      <c r="J8" s="767" t="str">
        <f>IF(AND('[1]Mapa final'!$H$28="Muy Alta",'[1]Mapa final'!$L$28="Leve"),CONCATENATE("R",'[1]Mapa final'!$A$28),"")</f>
        <v/>
      </c>
      <c r="K8" s="768"/>
      <c r="L8" s="768" t="str">
        <f>IF(AND('[1]Mapa final'!$H$34="Muy Alta",'[1]Mapa final'!$L$34="Leve"),CONCATENATE("R",'[1]Mapa final'!$A$34),"")</f>
        <v/>
      </c>
      <c r="M8" s="768"/>
      <c r="N8" s="768" t="str">
        <f>IF(AND('[1]Mapa final'!$H$40="Muy Alta",'[1]Mapa final'!$L$40="Leve"),CONCATENATE("R",'[1]Mapa final'!$A$40),"")</f>
        <v/>
      </c>
      <c r="O8" s="771"/>
      <c r="P8" s="767" t="str">
        <f>IF(AND('[1]Mapa final'!$H$28="Muy Alta",'[1]Mapa final'!$L$28="Menor"),CONCATENATE("R",'[1]Mapa final'!$A$28),"")</f>
        <v/>
      </c>
      <c r="Q8" s="768"/>
      <c r="R8" s="768" t="str">
        <f>IF(AND('[1]Mapa final'!$H$34="Muy Alta",'[1]Mapa final'!$L$34="Menor"),CONCATENATE("R",'[1]Mapa final'!$A$34),"")</f>
        <v/>
      </c>
      <c r="S8" s="768"/>
      <c r="T8" s="768" t="str">
        <f>IF(AND('[1]Mapa final'!$H$40="Muy Alta",'[1]Mapa final'!$L$40="Menor"),CONCATENATE("R",'[1]Mapa final'!$A$40),"")</f>
        <v/>
      </c>
      <c r="U8" s="771"/>
      <c r="V8" s="767" t="str">
        <f>IF(AND('[1]Mapa final'!$H$28="Muy Alta",'[1]Mapa final'!$L$28="Moderado"),CONCATENATE("R",'[1]Mapa final'!$A$28),"")</f>
        <v/>
      </c>
      <c r="W8" s="768"/>
      <c r="X8" s="768" t="str">
        <f>IF(AND('[1]Mapa final'!$H$34="Muy Alta",'[1]Mapa final'!$L$34="Moderado"),CONCATENATE("R",'[1]Mapa final'!$A$34),"")</f>
        <v/>
      </c>
      <c r="Y8" s="768"/>
      <c r="Z8" s="768" t="str">
        <f>IF(AND('[1]Mapa final'!$H$40="Muy Alta",'[1]Mapa final'!$L$40="Moderado"),CONCATENATE("R",'[1]Mapa final'!$A$40),"")</f>
        <v/>
      </c>
      <c r="AA8" s="771"/>
      <c r="AB8" s="767" t="str">
        <f>IF(AND('[1]Mapa final'!$H$28="Muy Alta",'[1]Mapa final'!$L$28="Mayor"),CONCATENATE("R",'[1]Mapa final'!$A$28),"")</f>
        <v/>
      </c>
      <c r="AC8" s="768"/>
      <c r="AD8" s="768" t="str">
        <f>IF(AND('[1]Mapa final'!$H$34="Muy Alta",'[1]Mapa final'!$L$34="Mayor"),CONCATENATE("R",'[1]Mapa final'!$A$34),"")</f>
        <v/>
      </c>
      <c r="AE8" s="768"/>
      <c r="AF8" s="768" t="str">
        <f>IF(AND('[1]Mapa final'!$H$40="Muy Alta",'[1]Mapa final'!$L$40="Mayor"),CONCATENATE("R",'[1]Mapa final'!$A$40),"")</f>
        <v/>
      </c>
      <c r="AG8" s="771"/>
      <c r="AH8" s="773" t="str">
        <f>IF(AND('[1]Mapa final'!$H$28="Muy Alta",'[1]Mapa final'!$L$28="Catastrófico"),CONCATENATE("R",'[1]Mapa final'!$A$28),"")</f>
        <v/>
      </c>
      <c r="AI8" s="774"/>
      <c r="AJ8" s="774" t="str">
        <f>IF(AND('[1]Mapa final'!$H$34="Muy Alta",'[1]Mapa final'!$L$34="Catastrófico"),CONCATENATE("R",'[1]Mapa final'!$A$34),"")</f>
        <v/>
      </c>
      <c r="AK8" s="774"/>
      <c r="AL8" s="774" t="str">
        <f>IF(AND('[1]Mapa final'!$H$40="Muy Alta",'[1]Mapa final'!$L$40="Catastrófico"),CONCATENATE("R",'[1]Mapa final'!$A$40),"")</f>
        <v/>
      </c>
      <c r="AM8" s="777"/>
      <c r="AN8" s="27"/>
      <c r="AO8" s="833"/>
      <c r="AP8" s="834"/>
      <c r="AQ8" s="834"/>
      <c r="AR8" s="834"/>
      <c r="AS8" s="834"/>
      <c r="AT8" s="835"/>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row>
    <row r="9" spans="1:99" ht="15" customHeight="1" x14ac:dyDescent="0.25">
      <c r="A9" s="27"/>
      <c r="B9" s="841"/>
      <c r="C9" s="841"/>
      <c r="D9" s="842"/>
      <c r="E9" s="760"/>
      <c r="F9" s="761"/>
      <c r="G9" s="761"/>
      <c r="H9" s="761"/>
      <c r="I9" s="762"/>
      <c r="J9" s="767"/>
      <c r="K9" s="768"/>
      <c r="L9" s="768"/>
      <c r="M9" s="768"/>
      <c r="N9" s="768"/>
      <c r="O9" s="771"/>
      <c r="P9" s="767"/>
      <c r="Q9" s="768"/>
      <c r="R9" s="768"/>
      <c r="S9" s="768"/>
      <c r="T9" s="768"/>
      <c r="U9" s="771"/>
      <c r="V9" s="767"/>
      <c r="W9" s="768"/>
      <c r="X9" s="768"/>
      <c r="Y9" s="768"/>
      <c r="Z9" s="768"/>
      <c r="AA9" s="771"/>
      <c r="AB9" s="767"/>
      <c r="AC9" s="768"/>
      <c r="AD9" s="768"/>
      <c r="AE9" s="768"/>
      <c r="AF9" s="768"/>
      <c r="AG9" s="771"/>
      <c r="AH9" s="773"/>
      <c r="AI9" s="774"/>
      <c r="AJ9" s="774"/>
      <c r="AK9" s="774"/>
      <c r="AL9" s="774"/>
      <c r="AM9" s="777"/>
      <c r="AN9" s="27"/>
      <c r="AO9" s="833"/>
      <c r="AP9" s="834"/>
      <c r="AQ9" s="834"/>
      <c r="AR9" s="834"/>
      <c r="AS9" s="834"/>
      <c r="AT9" s="835"/>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row>
    <row r="10" spans="1:99" ht="15" customHeight="1" x14ac:dyDescent="0.25">
      <c r="A10" s="27"/>
      <c r="B10" s="841"/>
      <c r="C10" s="841"/>
      <c r="D10" s="842"/>
      <c r="E10" s="760"/>
      <c r="F10" s="761"/>
      <c r="G10" s="761"/>
      <c r="H10" s="761"/>
      <c r="I10" s="762"/>
      <c r="J10" s="767" t="str">
        <f>IF(AND('[1]Mapa final'!$H$46="Muy Alta",'[1]Mapa final'!$L$46="Leve"),CONCATENATE("R",'[1]Mapa final'!$A$46),"")</f>
        <v/>
      </c>
      <c r="K10" s="768"/>
      <c r="L10" s="768" t="str">
        <f>IF(AND('[1]Mapa final'!$H$52="Muy Alta",'[1]Mapa final'!$L$52="Leve"),CONCATENATE("R",'[1]Mapa final'!$A$52),"")</f>
        <v/>
      </c>
      <c r="M10" s="768"/>
      <c r="N10" s="768" t="str">
        <f>IF(AND('[1]Mapa final'!$H$58="Muy Alta",'[1]Mapa final'!$L$58="Leve"),CONCATENATE("R",'[1]Mapa final'!$A$58),"")</f>
        <v/>
      </c>
      <c r="O10" s="771"/>
      <c r="P10" s="767" t="str">
        <f>IF(AND('[1]Mapa final'!$H$46="Muy Alta",'[1]Mapa final'!$L$46="Menor"),CONCATENATE("R",'[1]Mapa final'!$A$46),"")</f>
        <v/>
      </c>
      <c r="Q10" s="768"/>
      <c r="R10" s="768" t="str">
        <f>IF(AND('[1]Mapa final'!$H$52="Muy Alta",'[1]Mapa final'!$L$52="Menor"),CONCATENATE("R",'[1]Mapa final'!$A$52),"")</f>
        <v/>
      </c>
      <c r="S10" s="768"/>
      <c r="T10" s="768" t="str">
        <f>IF(AND('[1]Mapa final'!$H$58="Muy Alta",'[1]Mapa final'!$L$58="Menor"),CONCATENATE("R",'[1]Mapa final'!$A$58),"")</f>
        <v/>
      </c>
      <c r="U10" s="771"/>
      <c r="V10" s="767" t="str">
        <f>IF(AND('[1]Mapa final'!$H$46="Muy Alta",'[1]Mapa final'!$L$46="Moderado"),CONCATENATE("R",'[1]Mapa final'!$A$46),"")</f>
        <v/>
      </c>
      <c r="W10" s="768"/>
      <c r="X10" s="768" t="str">
        <f>IF(AND('[1]Mapa final'!$H$52="Muy Alta",'[1]Mapa final'!$L$52="Moderado"),CONCATENATE("R",'[1]Mapa final'!$A$52),"")</f>
        <v/>
      </c>
      <c r="Y10" s="768"/>
      <c r="Z10" s="768" t="str">
        <f>IF(AND('[1]Mapa final'!$H$58="Muy Alta",'[1]Mapa final'!$L$58="Moderado"),CONCATENATE("R",'[1]Mapa final'!$A$58),"")</f>
        <v/>
      </c>
      <c r="AA10" s="771"/>
      <c r="AB10" s="767" t="str">
        <f>IF(AND('[1]Mapa final'!$H$46="Muy Alta",'[1]Mapa final'!$L$46="Mayor"),CONCATENATE("R",'[1]Mapa final'!$A$46),"")</f>
        <v/>
      </c>
      <c r="AC10" s="768"/>
      <c r="AD10" s="768" t="str">
        <f>IF(AND('[1]Mapa final'!$H$52="Muy Alta",'[1]Mapa final'!$L$52="Mayor"),CONCATENATE("R",'[1]Mapa final'!$A$52),"")</f>
        <v/>
      </c>
      <c r="AE10" s="768"/>
      <c r="AF10" s="768" t="str">
        <f>IF(AND('[1]Mapa final'!$H$58="Muy Alta",'[1]Mapa final'!$L$58="Mayor"),CONCATENATE("R",'[1]Mapa final'!$A$58),"")</f>
        <v/>
      </c>
      <c r="AG10" s="771"/>
      <c r="AH10" s="773" t="str">
        <f>IF(AND('[1]Mapa final'!$H$46="Muy Alta",'[1]Mapa final'!$L$46="Catastrófico"),CONCATENATE("R",'[1]Mapa final'!$A$46),"")</f>
        <v/>
      </c>
      <c r="AI10" s="774"/>
      <c r="AJ10" s="774" t="str">
        <f>IF(AND('[1]Mapa final'!$H$52="Muy Alta",'[1]Mapa final'!$L$52="Catastrófico"),CONCATENATE("R",'[1]Mapa final'!$A$52),"")</f>
        <v/>
      </c>
      <c r="AK10" s="774"/>
      <c r="AL10" s="774" t="str">
        <f>IF(AND('[1]Mapa final'!$H$58="Muy Alta",'[1]Mapa final'!$L$58="Catastrófico"),CONCATENATE("R",'[1]Mapa final'!$A$58),"")</f>
        <v/>
      </c>
      <c r="AM10" s="777"/>
      <c r="AN10" s="27"/>
      <c r="AO10" s="833"/>
      <c r="AP10" s="834"/>
      <c r="AQ10" s="834"/>
      <c r="AR10" s="834"/>
      <c r="AS10" s="834"/>
      <c r="AT10" s="835"/>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row>
    <row r="11" spans="1:99" ht="15" customHeight="1" x14ac:dyDescent="0.25">
      <c r="A11" s="27"/>
      <c r="B11" s="841"/>
      <c r="C11" s="841"/>
      <c r="D11" s="842"/>
      <c r="E11" s="760"/>
      <c r="F11" s="761"/>
      <c r="G11" s="761"/>
      <c r="H11" s="761"/>
      <c r="I11" s="762"/>
      <c r="J11" s="767"/>
      <c r="K11" s="768"/>
      <c r="L11" s="768"/>
      <c r="M11" s="768"/>
      <c r="N11" s="768"/>
      <c r="O11" s="771"/>
      <c r="P11" s="767"/>
      <c r="Q11" s="768"/>
      <c r="R11" s="768"/>
      <c r="S11" s="768"/>
      <c r="T11" s="768"/>
      <c r="U11" s="771"/>
      <c r="V11" s="767"/>
      <c r="W11" s="768"/>
      <c r="X11" s="768"/>
      <c r="Y11" s="768"/>
      <c r="Z11" s="768"/>
      <c r="AA11" s="771"/>
      <c r="AB11" s="767"/>
      <c r="AC11" s="768"/>
      <c r="AD11" s="768"/>
      <c r="AE11" s="768"/>
      <c r="AF11" s="768"/>
      <c r="AG11" s="771"/>
      <c r="AH11" s="773"/>
      <c r="AI11" s="774"/>
      <c r="AJ11" s="774"/>
      <c r="AK11" s="774"/>
      <c r="AL11" s="774"/>
      <c r="AM11" s="777"/>
      <c r="AN11" s="27"/>
      <c r="AO11" s="833"/>
      <c r="AP11" s="834"/>
      <c r="AQ11" s="834"/>
      <c r="AR11" s="834"/>
      <c r="AS11" s="834"/>
      <c r="AT11" s="835"/>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row>
    <row r="12" spans="1:99" ht="15" customHeight="1" x14ac:dyDescent="0.25">
      <c r="A12" s="27"/>
      <c r="B12" s="841"/>
      <c r="C12" s="841"/>
      <c r="D12" s="842"/>
      <c r="E12" s="760"/>
      <c r="F12" s="761"/>
      <c r="G12" s="761"/>
      <c r="H12" s="761"/>
      <c r="I12" s="762"/>
      <c r="J12" s="767" t="str">
        <f>IF(AND('[1]Mapa final'!$H$64="Muy Alta",'[1]Mapa final'!$L$64="Leve"),CONCATENATE("R",'[1]Mapa final'!$A$64),"")</f>
        <v/>
      </c>
      <c r="K12" s="768"/>
      <c r="L12" s="768" t="str">
        <f>IF(AND('[1]Mapa final'!$H$70="Muy Alta",'[1]Mapa final'!$L$70="Leve"),CONCATENATE("R",'[1]Mapa final'!$A$70),"")</f>
        <v/>
      </c>
      <c r="M12" s="768"/>
      <c r="N12" s="768" t="str">
        <f>IF(AND('[1]Mapa final'!$H$76="Muy Alta",'[1]Mapa final'!$L$76="Leve"),CONCATENATE("R",'[1]Mapa final'!$A$76),"")</f>
        <v/>
      </c>
      <c r="O12" s="771"/>
      <c r="P12" s="767" t="str">
        <f>IF(AND('[1]Mapa final'!$H$64="Muy Alta",'[1]Mapa final'!$L$64="Menor"),CONCATENATE("R",'[1]Mapa final'!$A$64),"")</f>
        <v/>
      </c>
      <c r="Q12" s="768"/>
      <c r="R12" s="768" t="str">
        <f>IF(AND('[1]Mapa final'!$H$70="Muy Alta",'[1]Mapa final'!$L$70="Menor"),CONCATENATE("R",'[1]Mapa final'!$A$70),"")</f>
        <v/>
      </c>
      <c r="S12" s="768"/>
      <c r="T12" s="768" t="str">
        <f>IF(AND('[1]Mapa final'!$H$76="Muy Alta",'[1]Mapa final'!$L$76="Menor"),CONCATENATE("R",'[1]Mapa final'!$A$76),"")</f>
        <v/>
      </c>
      <c r="U12" s="771"/>
      <c r="V12" s="767" t="str">
        <f>IF(AND('[1]Mapa final'!$H$64="Muy Alta",'[1]Mapa final'!$L$64="Moderado"),CONCATENATE("R",'[1]Mapa final'!$A$64),"")</f>
        <v/>
      </c>
      <c r="W12" s="768"/>
      <c r="X12" s="768" t="str">
        <f>IF(AND('[1]Mapa final'!$H$70="Muy Alta",'[1]Mapa final'!$L$70="Moderado"),CONCATENATE("R",'[1]Mapa final'!$A$70),"")</f>
        <v/>
      </c>
      <c r="Y12" s="768"/>
      <c r="Z12" s="768" t="str">
        <f>IF(AND('[1]Mapa final'!$H$76="Muy Alta",'[1]Mapa final'!$L$76="Moderado"),CONCATENATE("R",'[1]Mapa final'!$A$76),"")</f>
        <v/>
      </c>
      <c r="AA12" s="771"/>
      <c r="AB12" s="767" t="str">
        <f>IF(AND('[1]Mapa final'!$H$64="Muy Alta",'[1]Mapa final'!$L$64="Mayor"),CONCATENATE("R",'[1]Mapa final'!$A$64),"")</f>
        <v/>
      </c>
      <c r="AC12" s="768"/>
      <c r="AD12" s="768" t="str">
        <f>IF(AND('[1]Mapa final'!$H$70="Muy Alta",'[1]Mapa final'!$L$70="Mayor"),CONCATENATE("R",'[1]Mapa final'!$A$70),"")</f>
        <v/>
      </c>
      <c r="AE12" s="768"/>
      <c r="AF12" s="768" t="str">
        <f>IF(AND('[1]Mapa final'!$H$76="Muy Alta",'[1]Mapa final'!$L$76="Mayor"),CONCATENATE("R",'[1]Mapa final'!$A$76),"")</f>
        <v/>
      </c>
      <c r="AG12" s="771"/>
      <c r="AH12" s="773" t="str">
        <f>IF(AND('[1]Mapa final'!$H$64="Muy Alta",'[1]Mapa final'!$L$64="Catastrófico"),CONCATENATE("R",'[1]Mapa final'!$A$64),"")</f>
        <v/>
      </c>
      <c r="AI12" s="774"/>
      <c r="AJ12" s="774" t="str">
        <f>IF(AND('[1]Mapa final'!$H$70="Muy Alta",'[1]Mapa final'!$L$70="Catastrófico"),CONCATENATE("R",'[1]Mapa final'!$A$70),"")</f>
        <v/>
      </c>
      <c r="AK12" s="774"/>
      <c r="AL12" s="774" t="str">
        <f>IF(AND('[1]Mapa final'!$H$76="Muy Alta",'[1]Mapa final'!$L$76="Catastrófico"),CONCATENATE("R",'[1]Mapa final'!$A$76),"")</f>
        <v/>
      </c>
      <c r="AM12" s="777"/>
      <c r="AN12" s="27"/>
      <c r="AO12" s="833"/>
      <c r="AP12" s="834"/>
      <c r="AQ12" s="834"/>
      <c r="AR12" s="834"/>
      <c r="AS12" s="834"/>
      <c r="AT12" s="835"/>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row>
    <row r="13" spans="1:99" ht="15.75" customHeight="1" thickBot="1" x14ac:dyDescent="0.3">
      <c r="A13" s="27"/>
      <c r="B13" s="841"/>
      <c r="C13" s="841"/>
      <c r="D13" s="842"/>
      <c r="E13" s="763"/>
      <c r="F13" s="764"/>
      <c r="G13" s="764"/>
      <c r="H13" s="764"/>
      <c r="I13" s="765"/>
      <c r="J13" s="767"/>
      <c r="K13" s="768"/>
      <c r="L13" s="768"/>
      <c r="M13" s="768"/>
      <c r="N13" s="768"/>
      <c r="O13" s="771"/>
      <c r="P13" s="767"/>
      <c r="Q13" s="768"/>
      <c r="R13" s="768"/>
      <c r="S13" s="768"/>
      <c r="T13" s="768"/>
      <c r="U13" s="771"/>
      <c r="V13" s="767"/>
      <c r="W13" s="768"/>
      <c r="X13" s="768"/>
      <c r="Y13" s="768"/>
      <c r="Z13" s="768"/>
      <c r="AA13" s="771"/>
      <c r="AB13" s="767"/>
      <c r="AC13" s="768"/>
      <c r="AD13" s="768"/>
      <c r="AE13" s="768"/>
      <c r="AF13" s="768"/>
      <c r="AG13" s="771"/>
      <c r="AH13" s="775"/>
      <c r="AI13" s="776"/>
      <c r="AJ13" s="776"/>
      <c r="AK13" s="776"/>
      <c r="AL13" s="776"/>
      <c r="AM13" s="778"/>
      <c r="AN13" s="27"/>
      <c r="AO13" s="836"/>
      <c r="AP13" s="837"/>
      <c r="AQ13" s="837"/>
      <c r="AR13" s="837"/>
      <c r="AS13" s="837"/>
      <c r="AT13" s="838"/>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row>
    <row r="14" spans="1:99" ht="15" customHeight="1" x14ac:dyDescent="0.25">
      <c r="A14" s="27"/>
      <c r="B14" s="841"/>
      <c r="C14" s="841"/>
      <c r="D14" s="842"/>
      <c r="E14" s="757" t="s">
        <v>261</v>
      </c>
      <c r="F14" s="758"/>
      <c r="G14" s="758"/>
      <c r="H14" s="758"/>
      <c r="I14" s="758"/>
      <c r="J14" s="793" t="str">
        <f>IF(AND('[1]Mapa final'!$H$10="Alta",'[1]Mapa final'!$L$10="Leve"),CONCATENATE("R",'[1]Mapa final'!$A$10),"")</f>
        <v/>
      </c>
      <c r="K14" s="794"/>
      <c r="L14" s="794" t="str">
        <f>IF(AND('[1]Mapa final'!$H$16="Alta",'[1]Mapa final'!$L$16="Leve"),CONCATENATE("R",'[1]Mapa final'!$A$16),"")</f>
        <v/>
      </c>
      <c r="M14" s="794"/>
      <c r="N14" s="794" t="str">
        <f>IF(AND('[1]Mapa final'!$H$22="Alta",'[1]Mapa final'!$L$22="Leve"),CONCATENATE("R",'[1]Mapa final'!$A$22),"")</f>
        <v/>
      </c>
      <c r="O14" s="795"/>
      <c r="P14" s="793" t="str">
        <f>IF(AND('[1]Mapa final'!$H$10="Alta",'[1]Mapa final'!$L$10="Menor"),CONCATENATE("R",'[1]Mapa final'!$A$10),"")</f>
        <v/>
      </c>
      <c r="Q14" s="794"/>
      <c r="R14" s="794" t="str">
        <f>IF(AND('[1]Mapa final'!$H$16="Alta",'[1]Mapa final'!$L$16="Menor"),CONCATENATE("R",'[1]Mapa final'!$A$16),"")</f>
        <v/>
      </c>
      <c r="S14" s="794"/>
      <c r="T14" s="794" t="str">
        <f>IF(AND('[1]Mapa final'!$H$22="Alta",'[1]Mapa final'!$L$22="Menor"),CONCATENATE("R",'[1]Mapa final'!$A$22),"")</f>
        <v/>
      </c>
      <c r="U14" s="795"/>
      <c r="V14" s="796" t="str">
        <f>IF(AND('[1]Mapa final'!$H$10="Alta",'[1]Mapa final'!$L$10="Moderado"),CONCATENATE("R",'[1]Mapa final'!$A$10),"")</f>
        <v/>
      </c>
      <c r="W14" s="797"/>
      <c r="X14" s="797" t="str">
        <f>IF(AND('[1]Mapa final'!$H$16="Alta",'[1]Mapa final'!$L$16="Moderado"),CONCATENATE("R",'[1]Mapa final'!$A$16),"")</f>
        <v/>
      </c>
      <c r="Y14" s="797"/>
      <c r="Z14" s="797" t="str">
        <f>IF(AND('[1]Mapa final'!$H$22="Alta",'[1]Mapa final'!$L$22="Moderado"),CONCATENATE("R",'[1]Mapa final'!$A$22),"")</f>
        <v/>
      </c>
      <c r="AA14" s="798"/>
      <c r="AB14" s="796" t="str">
        <f>IF(AND('[1]Mapa final'!$H$10="Alta",'[1]Mapa final'!$L$10="Mayor"),CONCATENATE("R",'[1]Mapa final'!$A$10),"")</f>
        <v/>
      </c>
      <c r="AC14" s="797"/>
      <c r="AD14" s="797" t="str">
        <f>IF(AND('[1]Mapa final'!$H$16="Alta",'[1]Mapa final'!$L$16="Mayor"),CONCATENATE("R",'[1]Mapa final'!$A$16),"")</f>
        <v/>
      </c>
      <c r="AE14" s="797"/>
      <c r="AF14" s="797" t="str">
        <f>IF(AND('[1]Mapa final'!$H$22="Alta",'[1]Mapa final'!$L$22="Mayor"),CONCATENATE("R",'[1]Mapa final'!$A$22),"")</f>
        <v/>
      </c>
      <c r="AG14" s="798"/>
      <c r="AH14" s="802" t="str">
        <f>IF(AND('[1]Mapa final'!$H$10="Alta",'[1]Mapa final'!$L$10="Catastrófico"),CONCATENATE("R",'[1]Mapa final'!$A$10),"")</f>
        <v/>
      </c>
      <c r="AI14" s="791"/>
      <c r="AJ14" s="791" t="str">
        <f>IF(AND('[1]Mapa final'!$H$16="Alta",'[1]Mapa final'!$L$16="Catastrófico"),CONCATENATE("R",'[1]Mapa final'!$A$16),"")</f>
        <v/>
      </c>
      <c r="AK14" s="791"/>
      <c r="AL14" s="791" t="str">
        <f>IF(AND('[1]Mapa final'!$H$22="Alta",'[1]Mapa final'!$L$22="Catastrófico"),CONCATENATE("R",'[1]Mapa final'!$A$22),"")</f>
        <v/>
      </c>
      <c r="AM14" s="792"/>
      <c r="AN14" s="27"/>
      <c r="AO14" s="821" t="s">
        <v>38</v>
      </c>
      <c r="AP14" s="822"/>
      <c r="AQ14" s="822"/>
      <c r="AR14" s="822"/>
      <c r="AS14" s="822"/>
      <c r="AT14" s="823"/>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row>
    <row r="15" spans="1:99" ht="15" customHeight="1" x14ac:dyDescent="0.25">
      <c r="A15" s="27"/>
      <c r="B15" s="841"/>
      <c r="C15" s="841"/>
      <c r="D15" s="842"/>
      <c r="E15" s="760"/>
      <c r="F15" s="761"/>
      <c r="G15" s="761"/>
      <c r="H15" s="761"/>
      <c r="I15" s="761"/>
      <c r="J15" s="785"/>
      <c r="K15" s="786"/>
      <c r="L15" s="786"/>
      <c r="M15" s="786"/>
      <c r="N15" s="786"/>
      <c r="O15" s="789"/>
      <c r="P15" s="785"/>
      <c r="Q15" s="786"/>
      <c r="R15" s="786"/>
      <c r="S15" s="786"/>
      <c r="T15" s="786"/>
      <c r="U15" s="789"/>
      <c r="V15" s="767"/>
      <c r="W15" s="768"/>
      <c r="X15" s="768"/>
      <c r="Y15" s="768"/>
      <c r="Z15" s="768"/>
      <c r="AA15" s="771"/>
      <c r="AB15" s="767"/>
      <c r="AC15" s="768"/>
      <c r="AD15" s="768"/>
      <c r="AE15" s="768"/>
      <c r="AF15" s="768"/>
      <c r="AG15" s="771"/>
      <c r="AH15" s="773"/>
      <c r="AI15" s="774"/>
      <c r="AJ15" s="774"/>
      <c r="AK15" s="774"/>
      <c r="AL15" s="774"/>
      <c r="AM15" s="777"/>
      <c r="AN15" s="27"/>
      <c r="AO15" s="824"/>
      <c r="AP15" s="825"/>
      <c r="AQ15" s="825"/>
      <c r="AR15" s="825"/>
      <c r="AS15" s="825"/>
      <c r="AT15" s="826"/>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row>
    <row r="16" spans="1:99" ht="15" customHeight="1" x14ac:dyDescent="0.25">
      <c r="A16" s="27"/>
      <c r="B16" s="841"/>
      <c r="C16" s="841"/>
      <c r="D16" s="842"/>
      <c r="E16" s="760"/>
      <c r="F16" s="761"/>
      <c r="G16" s="761"/>
      <c r="H16" s="761"/>
      <c r="I16" s="761"/>
      <c r="J16" s="785" t="str">
        <f>IF(AND('[1]Mapa final'!$H$28="Alta",'[1]Mapa final'!$L$28="Leve"),CONCATENATE("R",'[1]Mapa final'!$A$28),"")</f>
        <v/>
      </c>
      <c r="K16" s="786"/>
      <c r="L16" s="786" t="str">
        <f>IF(AND('[1]Mapa final'!$H$34="Alta",'[1]Mapa final'!$L$34="Leve"),CONCATENATE("R",'[1]Mapa final'!$A$34),"")</f>
        <v/>
      </c>
      <c r="M16" s="786"/>
      <c r="N16" s="786" t="str">
        <f>IF(AND('[1]Mapa final'!$H$40="Alta",'[1]Mapa final'!$L$40="Leve"),CONCATENATE("R",'[1]Mapa final'!$A$40),"")</f>
        <v/>
      </c>
      <c r="O16" s="789"/>
      <c r="P16" s="785" t="str">
        <f>IF(AND('[1]Mapa final'!$H$28="Alta",'[1]Mapa final'!$L$28="Menor"),CONCATENATE("R",'[1]Mapa final'!$A$28),"")</f>
        <v/>
      </c>
      <c r="Q16" s="786"/>
      <c r="R16" s="786" t="str">
        <f>IF(AND('[1]Mapa final'!$H$34="Alta",'[1]Mapa final'!$L$34="Menor"),CONCATENATE("R",'[1]Mapa final'!$A$34),"")</f>
        <v/>
      </c>
      <c r="S16" s="786"/>
      <c r="T16" s="786" t="str">
        <f>IF(AND('[1]Mapa final'!$H$40="Alta",'[1]Mapa final'!$L$40="Menor"),CONCATENATE("R",'[1]Mapa final'!$A$40),"")</f>
        <v/>
      </c>
      <c r="U16" s="789"/>
      <c r="V16" s="767" t="str">
        <f>IF(AND('[1]Mapa final'!$H$28="Alta",'[1]Mapa final'!$L$28="Moderado"),CONCATENATE("R",'[1]Mapa final'!$A$28),"")</f>
        <v/>
      </c>
      <c r="W16" s="768"/>
      <c r="X16" s="768" t="str">
        <f>IF(AND('[1]Mapa final'!$H$34="Alta",'[1]Mapa final'!$L$34="Moderado"),CONCATENATE("R",'[1]Mapa final'!$A$34),"")</f>
        <v/>
      </c>
      <c r="Y16" s="768"/>
      <c r="Z16" s="768" t="str">
        <f>IF(AND('[1]Mapa final'!$H$40="Alta",'[1]Mapa final'!$L$40="Moderado"),CONCATENATE("R",'[1]Mapa final'!$A$40),"")</f>
        <v/>
      </c>
      <c r="AA16" s="771"/>
      <c r="AB16" s="767" t="str">
        <f>IF(AND('[1]Mapa final'!$H$28="Alta",'[1]Mapa final'!$L$28="Mayor"),CONCATENATE("R",'[1]Mapa final'!$A$28),"")</f>
        <v/>
      </c>
      <c r="AC16" s="768"/>
      <c r="AD16" s="768" t="str">
        <f>IF(AND('[1]Mapa final'!$H$34="Alta",'[1]Mapa final'!$L$34="Mayor"),CONCATENATE("R",'[1]Mapa final'!$A$34),"")</f>
        <v/>
      </c>
      <c r="AE16" s="768"/>
      <c r="AF16" s="768" t="str">
        <f>IF(AND('[1]Mapa final'!$H$40="Alta",'[1]Mapa final'!$L$40="Mayor"),CONCATENATE("R",'[1]Mapa final'!$A$40),"")</f>
        <v/>
      </c>
      <c r="AG16" s="771"/>
      <c r="AH16" s="773" t="str">
        <f>IF(AND('[1]Mapa final'!$H$28="Alta",'[1]Mapa final'!$L$28="Catastrófico"),CONCATENATE("R",'[1]Mapa final'!$A$28),"")</f>
        <v/>
      </c>
      <c r="AI16" s="774"/>
      <c r="AJ16" s="774" t="str">
        <f>IF(AND('[1]Mapa final'!$H$34="Alta",'[1]Mapa final'!$L$34="Catastrófico"),CONCATENATE("R",'[1]Mapa final'!$A$34),"")</f>
        <v/>
      </c>
      <c r="AK16" s="774"/>
      <c r="AL16" s="774" t="str">
        <f>IF(AND('[1]Mapa final'!$H$40="Alta",'[1]Mapa final'!$L$40="Catastrófico"),CONCATENATE("R",'[1]Mapa final'!$A$40),"")</f>
        <v/>
      </c>
      <c r="AM16" s="777"/>
      <c r="AN16" s="27"/>
      <c r="AO16" s="824"/>
      <c r="AP16" s="825"/>
      <c r="AQ16" s="825"/>
      <c r="AR16" s="825"/>
      <c r="AS16" s="825"/>
      <c r="AT16" s="826"/>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row>
    <row r="17" spans="1:80" ht="15" customHeight="1" x14ac:dyDescent="0.25">
      <c r="A17" s="27"/>
      <c r="B17" s="841"/>
      <c r="C17" s="841"/>
      <c r="D17" s="842"/>
      <c r="E17" s="760"/>
      <c r="F17" s="761"/>
      <c r="G17" s="761"/>
      <c r="H17" s="761"/>
      <c r="I17" s="761"/>
      <c r="J17" s="785"/>
      <c r="K17" s="786"/>
      <c r="L17" s="786"/>
      <c r="M17" s="786"/>
      <c r="N17" s="786"/>
      <c r="O17" s="789"/>
      <c r="P17" s="785"/>
      <c r="Q17" s="786"/>
      <c r="R17" s="786"/>
      <c r="S17" s="786"/>
      <c r="T17" s="786"/>
      <c r="U17" s="789"/>
      <c r="V17" s="767"/>
      <c r="W17" s="768"/>
      <c r="X17" s="768"/>
      <c r="Y17" s="768"/>
      <c r="Z17" s="768"/>
      <c r="AA17" s="771"/>
      <c r="AB17" s="767"/>
      <c r="AC17" s="768"/>
      <c r="AD17" s="768"/>
      <c r="AE17" s="768"/>
      <c r="AF17" s="768"/>
      <c r="AG17" s="771"/>
      <c r="AH17" s="773"/>
      <c r="AI17" s="774"/>
      <c r="AJ17" s="774"/>
      <c r="AK17" s="774"/>
      <c r="AL17" s="774"/>
      <c r="AM17" s="777"/>
      <c r="AN17" s="27"/>
      <c r="AO17" s="824"/>
      <c r="AP17" s="825"/>
      <c r="AQ17" s="825"/>
      <c r="AR17" s="825"/>
      <c r="AS17" s="825"/>
      <c r="AT17" s="826"/>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row>
    <row r="18" spans="1:80" ht="15" customHeight="1" x14ac:dyDescent="0.25">
      <c r="A18" s="27"/>
      <c r="B18" s="841"/>
      <c r="C18" s="841"/>
      <c r="D18" s="842"/>
      <c r="E18" s="760"/>
      <c r="F18" s="761"/>
      <c r="G18" s="761"/>
      <c r="H18" s="761"/>
      <c r="I18" s="761"/>
      <c r="J18" s="785" t="str">
        <f>IF(AND('[1]Mapa final'!$H$46="Alta",'[1]Mapa final'!$L$46="Leve"),CONCATENATE("R",'[1]Mapa final'!$A$46),"")</f>
        <v/>
      </c>
      <c r="K18" s="786"/>
      <c r="L18" s="786" t="str">
        <f>IF(AND('[1]Mapa final'!$H$52="Alta",'[1]Mapa final'!$L$52="Leve"),CONCATENATE("R",'[1]Mapa final'!$A$52),"")</f>
        <v/>
      </c>
      <c r="M18" s="786"/>
      <c r="N18" s="786" t="str">
        <f>IF(AND('[1]Mapa final'!$H$58="Alta",'[1]Mapa final'!$L$58="Leve"),CONCATENATE("R",'[1]Mapa final'!$A$58),"")</f>
        <v/>
      </c>
      <c r="O18" s="789"/>
      <c r="P18" s="785" t="str">
        <f>IF(AND('[1]Mapa final'!$H$46="Alta",'[1]Mapa final'!$L$46="Menor"),CONCATENATE("R",'[1]Mapa final'!$A$46),"")</f>
        <v/>
      </c>
      <c r="Q18" s="786"/>
      <c r="R18" s="786" t="str">
        <f>IF(AND('[1]Mapa final'!$H$52="Alta",'[1]Mapa final'!$L$52="Menor"),CONCATENATE("R",'[1]Mapa final'!$A$52),"")</f>
        <v/>
      </c>
      <c r="S18" s="786"/>
      <c r="T18" s="786" t="str">
        <f>IF(AND('[1]Mapa final'!$H$58="Alta",'[1]Mapa final'!$L$58="Menor"),CONCATENATE("R",'[1]Mapa final'!$A$58),"")</f>
        <v/>
      </c>
      <c r="U18" s="789"/>
      <c r="V18" s="767" t="str">
        <f>IF(AND('[1]Mapa final'!$H$46="Alta",'[1]Mapa final'!$L$46="Moderado"),CONCATENATE("R",'[1]Mapa final'!$A$46),"")</f>
        <v/>
      </c>
      <c r="W18" s="768"/>
      <c r="X18" s="768" t="str">
        <f>IF(AND('[1]Mapa final'!$H$52="Alta",'[1]Mapa final'!$L$52="Moderado"),CONCATENATE("R",'[1]Mapa final'!$A$52),"")</f>
        <v/>
      </c>
      <c r="Y18" s="768"/>
      <c r="Z18" s="768" t="str">
        <f>IF(AND('[1]Mapa final'!$H$58="Alta",'[1]Mapa final'!$L$58="Moderado"),CONCATENATE("R",'[1]Mapa final'!$A$58),"")</f>
        <v/>
      </c>
      <c r="AA18" s="771"/>
      <c r="AB18" s="767" t="str">
        <f>IF(AND('[1]Mapa final'!$H$46="Alta",'[1]Mapa final'!$L$46="Mayor"),CONCATENATE("R",'[1]Mapa final'!$A$46),"")</f>
        <v/>
      </c>
      <c r="AC18" s="768"/>
      <c r="AD18" s="768" t="str">
        <f>IF(AND('[1]Mapa final'!$H$52="Alta",'[1]Mapa final'!$L$52="Mayor"),CONCATENATE("R",'[1]Mapa final'!$A$52),"")</f>
        <v/>
      </c>
      <c r="AE18" s="768"/>
      <c r="AF18" s="768" t="str">
        <f>IF(AND('[1]Mapa final'!$H$58="Alta",'[1]Mapa final'!$L$58="Mayor"),CONCATENATE("R",'[1]Mapa final'!$A$58),"")</f>
        <v/>
      </c>
      <c r="AG18" s="771"/>
      <c r="AH18" s="773" t="str">
        <f>IF(AND('[1]Mapa final'!$H$46="Alta",'[1]Mapa final'!$L$46="Catastrófico"),CONCATENATE("R",'[1]Mapa final'!$A$46),"")</f>
        <v/>
      </c>
      <c r="AI18" s="774"/>
      <c r="AJ18" s="774" t="str">
        <f>IF(AND('[1]Mapa final'!$H$52="Alta",'[1]Mapa final'!$L$52="Catastrófico"),CONCATENATE("R",'[1]Mapa final'!$A$52),"")</f>
        <v/>
      </c>
      <c r="AK18" s="774"/>
      <c r="AL18" s="774" t="str">
        <f>IF(AND('[1]Mapa final'!$H$58="Alta",'[1]Mapa final'!$L$58="Catastrófico"),CONCATENATE("R",'[1]Mapa final'!$A$58),"")</f>
        <v/>
      </c>
      <c r="AM18" s="777"/>
      <c r="AN18" s="27"/>
      <c r="AO18" s="824"/>
      <c r="AP18" s="825"/>
      <c r="AQ18" s="825"/>
      <c r="AR18" s="825"/>
      <c r="AS18" s="825"/>
      <c r="AT18" s="826"/>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row>
    <row r="19" spans="1:80" ht="15" customHeight="1" x14ac:dyDescent="0.25">
      <c r="A19" s="27"/>
      <c r="B19" s="841"/>
      <c r="C19" s="841"/>
      <c r="D19" s="842"/>
      <c r="E19" s="760"/>
      <c r="F19" s="761"/>
      <c r="G19" s="761"/>
      <c r="H19" s="761"/>
      <c r="I19" s="761"/>
      <c r="J19" s="785"/>
      <c r="K19" s="786"/>
      <c r="L19" s="786"/>
      <c r="M19" s="786"/>
      <c r="N19" s="786"/>
      <c r="O19" s="789"/>
      <c r="P19" s="785"/>
      <c r="Q19" s="786"/>
      <c r="R19" s="786"/>
      <c r="S19" s="786"/>
      <c r="T19" s="786"/>
      <c r="U19" s="789"/>
      <c r="V19" s="767"/>
      <c r="W19" s="768"/>
      <c r="X19" s="768"/>
      <c r="Y19" s="768"/>
      <c r="Z19" s="768"/>
      <c r="AA19" s="771"/>
      <c r="AB19" s="767"/>
      <c r="AC19" s="768"/>
      <c r="AD19" s="768"/>
      <c r="AE19" s="768"/>
      <c r="AF19" s="768"/>
      <c r="AG19" s="771"/>
      <c r="AH19" s="773"/>
      <c r="AI19" s="774"/>
      <c r="AJ19" s="774"/>
      <c r="AK19" s="774"/>
      <c r="AL19" s="774"/>
      <c r="AM19" s="777"/>
      <c r="AN19" s="27"/>
      <c r="AO19" s="824"/>
      <c r="AP19" s="825"/>
      <c r="AQ19" s="825"/>
      <c r="AR19" s="825"/>
      <c r="AS19" s="825"/>
      <c r="AT19" s="826"/>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row>
    <row r="20" spans="1:80" ht="15" customHeight="1" x14ac:dyDescent="0.25">
      <c r="A20" s="27"/>
      <c r="B20" s="841"/>
      <c r="C20" s="841"/>
      <c r="D20" s="842"/>
      <c r="E20" s="760"/>
      <c r="F20" s="761"/>
      <c r="G20" s="761"/>
      <c r="H20" s="761"/>
      <c r="I20" s="761"/>
      <c r="J20" s="785" t="str">
        <f>IF(AND('[1]Mapa final'!$H$64="Alta",'[1]Mapa final'!$L$64="Leve"),CONCATENATE("R",'[1]Mapa final'!$A$64),"")</f>
        <v/>
      </c>
      <c r="K20" s="786"/>
      <c r="L20" s="786" t="str">
        <f>IF(AND('[1]Mapa final'!$H$70="Alta",'[1]Mapa final'!$L$70="Leve"),CONCATENATE("R",'[1]Mapa final'!$A$70),"")</f>
        <v/>
      </c>
      <c r="M20" s="786"/>
      <c r="N20" s="786" t="str">
        <f>IF(AND('[1]Mapa final'!$H$76="Alta",'[1]Mapa final'!$L$76="Leve"),CONCATENATE("R",'[1]Mapa final'!$A$76),"")</f>
        <v/>
      </c>
      <c r="O20" s="789"/>
      <c r="P20" s="785" t="str">
        <f>IF(AND('[1]Mapa final'!$H$64="Alta",'[1]Mapa final'!$L$64="Menor"),CONCATENATE("R",'[1]Mapa final'!$A$64),"")</f>
        <v/>
      </c>
      <c r="Q20" s="786"/>
      <c r="R20" s="786" t="str">
        <f>IF(AND('[1]Mapa final'!$H$70="Alta",'[1]Mapa final'!$L$70="Menor"),CONCATENATE("R",'[1]Mapa final'!$A$70),"")</f>
        <v/>
      </c>
      <c r="S20" s="786"/>
      <c r="T20" s="786" t="str">
        <f>IF(AND('[1]Mapa final'!$H$76="Alta",'[1]Mapa final'!$L$76="Menor"),CONCATENATE("R",'[1]Mapa final'!$A$76),"")</f>
        <v/>
      </c>
      <c r="U20" s="789"/>
      <c r="V20" s="767" t="str">
        <f>IF(AND('[1]Mapa final'!$H$64="Alta",'[1]Mapa final'!$L$64="Moderado"),CONCATENATE("R",'[1]Mapa final'!$A$64),"")</f>
        <v/>
      </c>
      <c r="W20" s="768"/>
      <c r="X20" s="768" t="str">
        <f>IF(AND('[1]Mapa final'!$H$70="Alta",'[1]Mapa final'!$L$70="Moderado"),CONCATENATE("R",'[1]Mapa final'!$A$70),"")</f>
        <v/>
      </c>
      <c r="Y20" s="768"/>
      <c r="Z20" s="768" t="str">
        <f>IF(AND('[1]Mapa final'!$H$76="Alta",'[1]Mapa final'!$L$76="Moderado"),CONCATENATE("R",'[1]Mapa final'!$A$76),"")</f>
        <v/>
      </c>
      <c r="AA20" s="771"/>
      <c r="AB20" s="767" t="str">
        <f>IF(AND('[1]Mapa final'!$H$64="Alta",'[1]Mapa final'!$L$64="Mayor"),CONCATENATE("R",'[1]Mapa final'!$A$64),"")</f>
        <v/>
      </c>
      <c r="AC20" s="768"/>
      <c r="AD20" s="768" t="str">
        <f>IF(AND('[1]Mapa final'!$H$70="Alta",'[1]Mapa final'!$L$70="Mayor"),CONCATENATE("R",'[1]Mapa final'!$A$70),"")</f>
        <v/>
      </c>
      <c r="AE20" s="768"/>
      <c r="AF20" s="768" t="str">
        <f>IF(AND('[1]Mapa final'!$H$76="Alta",'[1]Mapa final'!$L$76="Mayor"),CONCATENATE("R",'[1]Mapa final'!$A$76),"")</f>
        <v/>
      </c>
      <c r="AG20" s="771"/>
      <c r="AH20" s="773" t="str">
        <f>IF(AND('[1]Mapa final'!$H$64="Alta",'[1]Mapa final'!$L$64="Catastrófico"),CONCATENATE("R",'[1]Mapa final'!$A$64),"")</f>
        <v/>
      </c>
      <c r="AI20" s="774"/>
      <c r="AJ20" s="774" t="str">
        <f>IF(AND('[1]Mapa final'!$H$70="Alta",'[1]Mapa final'!$L$70="Catastrófico"),CONCATENATE("R",'[1]Mapa final'!$A$70),"")</f>
        <v/>
      </c>
      <c r="AK20" s="774"/>
      <c r="AL20" s="774" t="str">
        <f>IF(AND('[1]Mapa final'!$H$76="Alta",'[1]Mapa final'!$L$76="Catastrófico"),CONCATENATE("R",'[1]Mapa final'!$A$76),"")</f>
        <v/>
      </c>
      <c r="AM20" s="777"/>
      <c r="AN20" s="27"/>
      <c r="AO20" s="824"/>
      <c r="AP20" s="825"/>
      <c r="AQ20" s="825"/>
      <c r="AR20" s="825"/>
      <c r="AS20" s="825"/>
      <c r="AT20" s="826"/>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row>
    <row r="21" spans="1:80" ht="15.75" customHeight="1" thickBot="1" x14ac:dyDescent="0.3">
      <c r="A21" s="27"/>
      <c r="B21" s="841"/>
      <c r="C21" s="841"/>
      <c r="D21" s="842"/>
      <c r="E21" s="763"/>
      <c r="F21" s="764"/>
      <c r="G21" s="764"/>
      <c r="H21" s="764"/>
      <c r="I21" s="764"/>
      <c r="J21" s="787"/>
      <c r="K21" s="788"/>
      <c r="L21" s="788"/>
      <c r="M21" s="788"/>
      <c r="N21" s="788"/>
      <c r="O21" s="790"/>
      <c r="P21" s="787"/>
      <c r="Q21" s="788"/>
      <c r="R21" s="788"/>
      <c r="S21" s="788"/>
      <c r="T21" s="788"/>
      <c r="U21" s="790"/>
      <c r="V21" s="769"/>
      <c r="W21" s="770"/>
      <c r="X21" s="770"/>
      <c r="Y21" s="770"/>
      <c r="Z21" s="770"/>
      <c r="AA21" s="772"/>
      <c r="AB21" s="769"/>
      <c r="AC21" s="770"/>
      <c r="AD21" s="770"/>
      <c r="AE21" s="770"/>
      <c r="AF21" s="770"/>
      <c r="AG21" s="772"/>
      <c r="AH21" s="775"/>
      <c r="AI21" s="776"/>
      <c r="AJ21" s="776"/>
      <c r="AK21" s="776"/>
      <c r="AL21" s="776"/>
      <c r="AM21" s="778"/>
      <c r="AN21" s="27"/>
      <c r="AO21" s="827"/>
      <c r="AP21" s="828"/>
      <c r="AQ21" s="828"/>
      <c r="AR21" s="828"/>
      <c r="AS21" s="828"/>
      <c r="AT21" s="829"/>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row>
    <row r="22" spans="1:80" x14ac:dyDescent="0.25">
      <c r="A22" s="27"/>
      <c r="B22" s="841"/>
      <c r="C22" s="841"/>
      <c r="D22" s="842"/>
      <c r="E22" s="757" t="s">
        <v>262</v>
      </c>
      <c r="F22" s="758"/>
      <c r="G22" s="758"/>
      <c r="H22" s="758"/>
      <c r="I22" s="759"/>
      <c r="J22" s="793" t="str">
        <f>IF(AND('[1]Mapa final'!$H$10="Media",'[1]Mapa final'!$L$10="Leve"),CONCATENATE("R",'[1]Mapa final'!$A$10),"")</f>
        <v/>
      </c>
      <c r="K22" s="794"/>
      <c r="L22" s="794" t="str">
        <f>IF(AND('[1]Mapa final'!$H$16="Media",'[1]Mapa final'!$L$16="Leve"),CONCATENATE("R",'[1]Mapa final'!$A$16),"")</f>
        <v/>
      </c>
      <c r="M22" s="794"/>
      <c r="N22" s="794" t="str">
        <f>IF(AND('[1]Mapa final'!$H$22="Media",'[1]Mapa final'!$L$22="Leve"),CONCATENATE("R",'[1]Mapa final'!$A$22),"")</f>
        <v/>
      </c>
      <c r="O22" s="795"/>
      <c r="P22" s="793" t="str">
        <f>IF(AND('[1]Mapa final'!$H$10="Media",'[1]Mapa final'!$L$10="Menor"),CONCATENATE("R",'[1]Mapa final'!$A$10),"")</f>
        <v/>
      </c>
      <c r="Q22" s="794"/>
      <c r="R22" s="794" t="str">
        <f>IF(AND('[1]Mapa final'!$H$16="Media",'[1]Mapa final'!$L$16="Menor"),CONCATENATE("R",'[1]Mapa final'!$A$16),"")</f>
        <v/>
      </c>
      <c r="S22" s="794"/>
      <c r="T22" s="794" t="str">
        <f>IF(AND('[1]Mapa final'!$H$22="Media",'[1]Mapa final'!$L$22="Menor"),CONCATENATE("R",'[1]Mapa final'!$A$22),"")</f>
        <v/>
      </c>
      <c r="U22" s="795"/>
      <c r="V22" s="793" t="str">
        <f>IF(AND('[1]Mapa final'!$H$10="Media",'[1]Mapa final'!$L$10="Moderado"),CONCATENATE("R",'[1]Mapa final'!$A$10),"")</f>
        <v/>
      </c>
      <c r="W22" s="794"/>
      <c r="X22" s="794" t="str">
        <f>IF(AND('[1]Mapa final'!$H$16="Media",'[1]Mapa final'!$L$16="Moderado"),CONCATENATE("R",'[1]Mapa final'!$A$16),"")</f>
        <v/>
      </c>
      <c r="Y22" s="794"/>
      <c r="Z22" s="794" t="str">
        <f>IF(AND('[1]Mapa final'!$H$22="Media",'[1]Mapa final'!$L$22="Moderado"),CONCATENATE("R",'[1]Mapa final'!$A$22),"")</f>
        <v/>
      </c>
      <c r="AA22" s="795"/>
      <c r="AB22" s="796" t="str">
        <f>IF(AND('[1]Mapa final'!$H$10="Media",'[1]Mapa final'!$L$10="Mayor"),CONCATENATE("R",'[1]Mapa final'!$A$10),"")</f>
        <v/>
      </c>
      <c r="AC22" s="797"/>
      <c r="AD22" s="797" t="str">
        <f>IF(AND('[1]Mapa final'!$H$16="Media",'[1]Mapa final'!$L$16="Mayor"),CONCATENATE("R",'[1]Mapa final'!$A$16),"")</f>
        <v/>
      </c>
      <c r="AE22" s="797"/>
      <c r="AF22" s="797" t="str">
        <f>IF(AND('[1]Mapa final'!$H$22="Media",'[1]Mapa final'!$L$22="Mayor"),CONCATENATE("R",'[1]Mapa final'!$A$22),"")</f>
        <v/>
      </c>
      <c r="AG22" s="798"/>
      <c r="AH22" s="802" t="str">
        <f>IF(AND('[1]Mapa final'!$H$10="Media",'[1]Mapa final'!$L$10="Catastrófico"),CONCATENATE("R",'[1]Mapa final'!$A$10),"")</f>
        <v/>
      </c>
      <c r="AI22" s="791"/>
      <c r="AJ22" s="791" t="str">
        <f>IF(AND('[1]Mapa final'!$H$16="Media",'[1]Mapa final'!$L$16="Catastrófico"),CONCATENATE("R",'[1]Mapa final'!$A$16),"")</f>
        <v/>
      </c>
      <c r="AK22" s="791"/>
      <c r="AL22" s="791" t="str">
        <f>IF(AND('[1]Mapa final'!$H$22="Media",'[1]Mapa final'!$L$22="Catastrófico"),CONCATENATE("R",'[1]Mapa final'!$A$22),"")</f>
        <v/>
      </c>
      <c r="AM22" s="792"/>
      <c r="AN22" s="27"/>
      <c r="AO22" s="812" t="s">
        <v>8</v>
      </c>
      <c r="AP22" s="813"/>
      <c r="AQ22" s="813"/>
      <c r="AR22" s="813"/>
      <c r="AS22" s="813"/>
      <c r="AT22" s="814"/>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row>
    <row r="23" spans="1:80" x14ac:dyDescent="0.25">
      <c r="A23" s="27"/>
      <c r="B23" s="841"/>
      <c r="C23" s="841"/>
      <c r="D23" s="842"/>
      <c r="E23" s="760"/>
      <c r="F23" s="761"/>
      <c r="G23" s="761"/>
      <c r="H23" s="761"/>
      <c r="I23" s="762"/>
      <c r="J23" s="785"/>
      <c r="K23" s="786"/>
      <c r="L23" s="786"/>
      <c r="M23" s="786"/>
      <c r="N23" s="786"/>
      <c r="O23" s="789"/>
      <c r="P23" s="785"/>
      <c r="Q23" s="786"/>
      <c r="R23" s="786"/>
      <c r="S23" s="786"/>
      <c r="T23" s="786"/>
      <c r="U23" s="789"/>
      <c r="V23" s="785"/>
      <c r="W23" s="786"/>
      <c r="X23" s="786"/>
      <c r="Y23" s="786"/>
      <c r="Z23" s="786"/>
      <c r="AA23" s="789"/>
      <c r="AB23" s="767"/>
      <c r="AC23" s="768"/>
      <c r="AD23" s="768"/>
      <c r="AE23" s="768"/>
      <c r="AF23" s="768"/>
      <c r="AG23" s="771"/>
      <c r="AH23" s="773"/>
      <c r="AI23" s="774"/>
      <c r="AJ23" s="774"/>
      <c r="AK23" s="774"/>
      <c r="AL23" s="774"/>
      <c r="AM23" s="777"/>
      <c r="AN23" s="27"/>
      <c r="AO23" s="815"/>
      <c r="AP23" s="816"/>
      <c r="AQ23" s="816"/>
      <c r="AR23" s="816"/>
      <c r="AS23" s="816"/>
      <c r="AT23" s="81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row>
    <row r="24" spans="1:80" x14ac:dyDescent="0.25">
      <c r="A24" s="27"/>
      <c r="B24" s="841"/>
      <c r="C24" s="841"/>
      <c r="D24" s="842"/>
      <c r="E24" s="760"/>
      <c r="F24" s="761"/>
      <c r="G24" s="761"/>
      <c r="H24" s="761"/>
      <c r="I24" s="762"/>
      <c r="J24" s="785" t="str">
        <f>IF(AND('[1]Mapa final'!$H$28="Media",'[1]Mapa final'!$L$28="Leve"),CONCATENATE("R",'[1]Mapa final'!$A$28),"")</f>
        <v/>
      </c>
      <c r="K24" s="786"/>
      <c r="L24" s="786" t="str">
        <f>IF(AND('[1]Mapa final'!$H$34="Media",'[1]Mapa final'!$L$34="Leve"),CONCATENATE("R",'[1]Mapa final'!$A$34),"")</f>
        <v/>
      </c>
      <c r="M24" s="786"/>
      <c r="N24" s="786" t="str">
        <f>IF(AND('[1]Mapa final'!$H$40="Media",'[1]Mapa final'!$L$40="Leve"),CONCATENATE("R",'[1]Mapa final'!$A$40),"")</f>
        <v/>
      </c>
      <c r="O24" s="789"/>
      <c r="P24" s="785" t="str">
        <f>IF(AND('[1]Mapa final'!$H$28="Media",'[1]Mapa final'!$L$28="Menor"),CONCATENATE("R",'[1]Mapa final'!$A$28),"")</f>
        <v/>
      </c>
      <c r="Q24" s="786"/>
      <c r="R24" s="786" t="str">
        <f>IF(AND('[1]Mapa final'!$H$34="Media",'[1]Mapa final'!$L$34="Menor"),CONCATENATE("R",'[1]Mapa final'!$A$34),"")</f>
        <v/>
      </c>
      <c r="S24" s="786"/>
      <c r="T24" s="786" t="str">
        <f>IF(AND('[1]Mapa final'!$H$40="Media",'[1]Mapa final'!$L$40="Menor"),CONCATENATE("R",'[1]Mapa final'!$A$40),"")</f>
        <v/>
      </c>
      <c r="U24" s="789"/>
      <c r="V24" s="785" t="str">
        <f>IF(AND('[1]Mapa final'!$H$28="Media",'[1]Mapa final'!$L$28="Moderado"),CONCATENATE("R",'[1]Mapa final'!$A$28),"")</f>
        <v/>
      </c>
      <c r="W24" s="786"/>
      <c r="X24" s="786" t="str">
        <f>IF(AND('[1]Mapa final'!$H$34="Media",'[1]Mapa final'!$L$34="Moderado"),CONCATENATE("R",'[1]Mapa final'!$A$34),"")</f>
        <v/>
      </c>
      <c r="Y24" s="786"/>
      <c r="Z24" s="786" t="str">
        <f>IF(AND('[1]Mapa final'!$H$40="Media",'[1]Mapa final'!$L$40="Moderado"),CONCATENATE("R",'[1]Mapa final'!$A$40),"")</f>
        <v/>
      </c>
      <c r="AA24" s="789"/>
      <c r="AB24" s="767" t="str">
        <f>IF(AND('[1]Mapa final'!$H$28="Media",'[1]Mapa final'!$L$28="Mayor"),CONCATENATE("R",'[1]Mapa final'!$A$28),"")</f>
        <v/>
      </c>
      <c r="AC24" s="768"/>
      <c r="AD24" s="768" t="str">
        <f>IF(AND('[1]Mapa final'!$H$34="Media",'[1]Mapa final'!$L$34="Mayor"),CONCATENATE("R",'[1]Mapa final'!$A$34),"")</f>
        <v/>
      </c>
      <c r="AE24" s="768"/>
      <c r="AF24" s="768" t="str">
        <f>IF(AND('[1]Mapa final'!$H$40="Media",'[1]Mapa final'!$L$40="Mayor"),CONCATENATE("R",'[1]Mapa final'!$A$40),"")</f>
        <v/>
      </c>
      <c r="AG24" s="771"/>
      <c r="AH24" s="773" t="str">
        <f>IF(AND('[1]Mapa final'!$H$28="Media",'[1]Mapa final'!$L$28="Catastrófico"),CONCATENATE("R",'[1]Mapa final'!$A$28),"")</f>
        <v/>
      </c>
      <c r="AI24" s="774"/>
      <c r="AJ24" s="774" t="str">
        <f>IF(AND('[1]Mapa final'!$H$34="Media",'[1]Mapa final'!$L$34="Catastrófico"),CONCATENATE("R",'[1]Mapa final'!$A$34),"")</f>
        <v/>
      </c>
      <c r="AK24" s="774"/>
      <c r="AL24" s="774" t="str">
        <f>IF(AND('[1]Mapa final'!$H$40="Media",'[1]Mapa final'!$L$40="Catastrófico"),CONCATENATE("R",'[1]Mapa final'!$A$40),"")</f>
        <v/>
      </c>
      <c r="AM24" s="777"/>
      <c r="AN24" s="27"/>
      <c r="AO24" s="815"/>
      <c r="AP24" s="816"/>
      <c r="AQ24" s="816"/>
      <c r="AR24" s="816"/>
      <c r="AS24" s="816"/>
      <c r="AT24" s="81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row>
    <row r="25" spans="1:80" x14ac:dyDescent="0.25">
      <c r="A25" s="27"/>
      <c r="B25" s="841"/>
      <c r="C25" s="841"/>
      <c r="D25" s="842"/>
      <c r="E25" s="760"/>
      <c r="F25" s="761"/>
      <c r="G25" s="761"/>
      <c r="H25" s="761"/>
      <c r="I25" s="762"/>
      <c r="J25" s="785"/>
      <c r="K25" s="786"/>
      <c r="L25" s="786"/>
      <c r="M25" s="786"/>
      <c r="N25" s="786"/>
      <c r="O25" s="789"/>
      <c r="P25" s="785"/>
      <c r="Q25" s="786"/>
      <c r="R25" s="786"/>
      <c r="S25" s="786"/>
      <c r="T25" s="786"/>
      <c r="U25" s="789"/>
      <c r="V25" s="785"/>
      <c r="W25" s="786"/>
      <c r="X25" s="786"/>
      <c r="Y25" s="786"/>
      <c r="Z25" s="786"/>
      <c r="AA25" s="789"/>
      <c r="AB25" s="767"/>
      <c r="AC25" s="768"/>
      <c r="AD25" s="768"/>
      <c r="AE25" s="768"/>
      <c r="AF25" s="768"/>
      <c r="AG25" s="771"/>
      <c r="AH25" s="773"/>
      <c r="AI25" s="774"/>
      <c r="AJ25" s="774"/>
      <c r="AK25" s="774"/>
      <c r="AL25" s="774"/>
      <c r="AM25" s="777"/>
      <c r="AN25" s="27"/>
      <c r="AO25" s="815"/>
      <c r="AP25" s="816"/>
      <c r="AQ25" s="816"/>
      <c r="AR25" s="816"/>
      <c r="AS25" s="816"/>
      <c r="AT25" s="81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row>
    <row r="26" spans="1:80" x14ac:dyDescent="0.25">
      <c r="A26" s="27"/>
      <c r="B26" s="841"/>
      <c r="C26" s="841"/>
      <c r="D26" s="842"/>
      <c r="E26" s="760"/>
      <c r="F26" s="761"/>
      <c r="G26" s="761"/>
      <c r="H26" s="761"/>
      <c r="I26" s="762"/>
      <c r="J26" s="785" t="str">
        <f>IF(AND('[1]Mapa final'!$H$46="Media",'[1]Mapa final'!$L$46="Leve"),CONCATENATE("R",'[1]Mapa final'!$A$46),"")</f>
        <v/>
      </c>
      <c r="K26" s="786"/>
      <c r="L26" s="786" t="str">
        <f>IF(AND('[1]Mapa final'!$H$52="Media",'[1]Mapa final'!$L$52="Leve"),CONCATENATE("R",'[1]Mapa final'!$A$52),"")</f>
        <v/>
      </c>
      <c r="M26" s="786"/>
      <c r="N26" s="786" t="str">
        <f>IF(AND('[1]Mapa final'!$H$58="Media",'[1]Mapa final'!$L$58="Leve"),CONCATENATE("R",'[1]Mapa final'!$A$58),"")</f>
        <v/>
      </c>
      <c r="O26" s="789"/>
      <c r="P26" s="785" t="str">
        <f>IF(AND('[1]Mapa final'!$H$46="Media",'[1]Mapa final'!$L$46="Menor"),CONCATENATE("R",'[1]Mapa final'!$A$46),"")</f>
        <v/>
      </c>
      <c r="Q26" s="786"/>
      <c r="R26" s="786" t="str">
        <f>IF(AND('[1]Mapa final'!$H$52="Media",'[1]Mapa final'!$L$52="Menor"),CONCATENATE("R",'[1]Mapa final'!$A$52),"")</f>
        <v/>
      </c>
      <c r="S26" s="786"/>
      <c r="T26" s="786" t="str">
        <f>IF(AND('[1]Mapa final'!$H$58="Media",'[1]Mapa final'!$L$58="Menor"),CONCATENATE("R",'[1]Mapa final'!$A$58),"")</f>
        <v/>
      </c>
      <c r="U26" s="789"/>
      <c r="V26" s="785" t="str">
        <f>IF(AND('[1]Mapa final'!$H$46="Media",'[1]Mapa final'!$L$46="Moderado"),CONCATENATE("R",'[1]Mapa final'!$A$46),"")</f>
        <v/>
      </c>
      <c r="W26" s="786"/>
      <c r="X26" s="786" t="str">
        <f>IF(AND('[1]Mapa final'!$H$52="Media",'[1]Mapa final'!$L$52="Moderado"),CONCATENATE("R",'[1]Mapa final'!$A$52),"")</f>
        <v/>
      </c>
      <c r="Y26" s="786"/>
      <c r="Z26" s="786" t="str">
        <f>IF(AND('[1]Mapa final'!$H$58="Media",'[1]Mapa final'!$L$58="Moderado"),CONCATENATE("R",'[1]Mapa final'!$A$58),"")</f>
        <v/>
      </c>
      <c r="AA26" s="789"/>
      <c r="AB26" s="767" t="str">
        <f>IF(AND('[1]Mapa final'!$H$46="Media",'[1]Mapa final'!$L$46="Mayor"),CONCATENATE("R",'[1]Mapa final'!$A$46),"")</f>
        <v/>
      </c>
      <c r="AC26" s="768"/>
      <c r="AD26" s="768" t="str">
        <f>IF(AND('[1]Mapa final'!$H$52="Media",'[1]Mapa final'!$L$52="Mayor"),CONCATENATE("R",'[1]Mapa final'!$A$52),"")</f>
        <v/>
      </c>
      <c r="AE26" s="768"/>
      <c r="AF26" s="768" t="str">
        <f>IF(AND('[1]Mapa final'!$H$58="Media",'[1]Mapa final'!$L$58="Mayor"),CONCATENATE("R",'[1]Mapa final'!$A$58),"")</f>
        <v/>
      </c>
      <c r="AG26" s="771"/>
      <c r="AH26" s="773" t="str">
        <f>IF(AND('[1]Mapa final'!$H$46="Media",'[1]Mapa final'!$L$46="Catastrófico"),CONCATENATE("R",'[1]Mapa final'!$A$46),"")</f>
        <v/>
      </c>
      <c r="AI26" s="774"/>
      <c r="AJ26" s="774" t="str">
        <f>IF(AND('[1]Mapa final'!$H$52="Media",'[1]Mapa final'!$L$52="Catastrófico"),CONCATENATE("R",'[1]Mapa final'!$A$52),"")</f>
        <v/>
      </c>
      <c r="AK26" s="774"/>
      <c r="AL26" s="774" t="str">
        <f>IF(AND('[1]Mapa final'!$H$58="Media",'[1]Mapa final'!$L$58="Catastrófico"),CONCATENATE("R",'[1]Mapa final'!$A$58),"")</f>
        <v/>
      </c>
      <c r="AM26" s="777"/>
      <c r="AN26" s="27"/>
      <c r="AO26" s="815"/>
      <c r="AP26" s="816"/>
      <c r="AQ26" s="816"/>
      <c r="AR26" s="816"/>
      <c r="AS26" s="816"/>
      <c r="AT26" s="81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row>
    <row r="27" spans="1:80" x14ac:dyDescent="0.25">
      <c r="A27" s="27"/>
      <c r="B27" s="841"/>
      <c r="C27" s="841"/>
      <c r="D27" s="842"/>
      <c r="E27" s="760"/>
      <c r="F27" s="761"/>
      <c r="G27" s="761"/>
      <c r="H27" s="761"/>
      <c r="I27" s="762"/>
      <c r="J27" s="785"/>
      <c r="K27" s="786"/>
      <c r="L27" s="786"/>
      <c r="M27" s="786"/>
      <c r="N27" s="786"/>
      <c r="O27" s="789"/>
      <c r="P27" s="785"/>
      <c r="Q27" s="786"/>
      <c r="R27" s="786"/>
      <c r="S27" s="786"/>
      <c r="T27" s="786"/>
      <c r="U27" s="789"/>
      <c r="V27" s="785"/>
      <c r="W27" s="786"/>
      <c r="X27" s="786"/>
      <c r="Y27" s="786"/>
      <c r="Z27" s="786"/>
      <c r="AA27" s="789"/>
      <c r="AB27" s="767"/>
      <c r="AC27" s="768"/>
      <c r="AD27" s="768"/>
      <c r="AE27" s="768"/>
      <c r="AF27" s="768"/>
      <c r="AG27" s="771"/>
      <c r="AH27" s="773"/>
      <c r="AI27" s="774"/>
      <c r="AJ27" s="774"/>
      <c r="AK27" s="774"/>
      <c r="AL27" s="774"/>
      <c r="AM27" s="777"/>
      <c r="AN27" s="27"/>
      <c r="AO27" s="815"/>
      <c r="AP27" s="816"/>
      <c r="AQ27" s="816"/>
      <c r="AR27" s="816"/>
      <c r="AS27" s="816"/>
      <c r="AT27" s="81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row>
    <row r="28" spans="1:80" x14ac:dyDescent="0.25">
      <c r="A28" s="27"/>
      <c r="B28" s="841"/>
      <c r="C28" s="841"/>
      <c r="D28" s="842"/>
      <c r="E28" s="760"/>
      <c r="F28" s="761"/>
      <c r="G28" s="761"/>
      <c r="H28" s="761"/>
      <c r="I28" s="762"/>
      <c r="J28" s="785" t="str">
        <f>IF(AND('[1]Mapa final'!$H$64="Media",'[1]Mapa final'!$L$64="Leve"),CONCATENATE("R",'[1]Mapa final'!$A$64),"")</f>
        <v/>
      </c>
      <c r="K28" s="786"/>
      <c r="L28" s="786" t="str">
        <f>IF(AND('[1]Mapa final'!$H$70="Media",'[1]Mapa final'!$L$70="Leve"),CONCATENATE("R",'[1]Mapa final'!$A$70),"")</f>
        <v/>
      </c>
      <c r="M28" s="786"/>
      <c r="N28" s="786" t="str">
        <f>IF(AND('[1]Mapa final'!$H$76="Media",'[1]Mapa final'!$L$76="Leve"),CONCATENATE("R",'[1]Mapa final'!$A$76),"")</f>
        <v/>
      </c>
      <c r="O28" s="789"/>
      <c r="P28" s="785" t="str">
        <f>IF(AND('[1]Mapa final'!$H$64="Media",'[1]Mapa final'!$L$64="Menor"),CONCATENATE("R",'[1]Mapa final'!$A$64),"")</f>
        <v/>
      </c>
      <c r="Q28" s="786"/>
      <c r="R28" s="786" t="str">
        <f>IF(AND('[1]Mapa final'!$H$70="Media",'[1]Mapa final'!$L$70="Menor"),CONCATENATE("R",'[1]Mapa final'!$A$70),"")</f>
        <v/>
      </c>
      <c r="S28" s="786"/>
      <c r="T28" s="786" t="str">
        <f>IF(AND('[1]Mapa final'!$H$76="Media",'[1]Mapa final'!$L$76="Menor"),CONCATENATE("R",'[1]Mapa final'!$A$76),"")</f>
        <v/>
      </c>
      <c r="U28" s="789"/>
      <c r="V28" s="785" t="str">
        <f>IF(AND('[1]Mapa final'!$H$64="Media",'[1]Mapa final'!$L$64="Moderado"),CONCATENATE("R",'[1]Mapa final'!$A$64),"")</f>
        <v/>
      </c>
      <c r="W28" s="786"/>
      <c r="X28" s="786" t="str">
        <f>IF(AND('[1]Mapa final'!$H$70="Media",'[1]Mapa final'!$L$70="Moderado"),CONCATENATE("R",'[1]Mapa final'!$A$70),"")</f>
        <v/>
      </c>
      <c r="Y28" s="786"/>
      <c r="Z28" s="786" t="str">
        <f>IF(AND('[1]Mapa final'!$H$76="Media",'[1]Mapa final'!$L$76="Moderado"),CONCATENATE("R",'[1]Mapa final'!$A$76),"")</f>
        <v/>
      </c>
      <c r="AA28" s="789"/>
      <c r="AB28" s="767" t="str">
        <f>IF(AND('[1]Mapa final'!$H$64="Media",'[1]Mapa final'!$L$64="Mayor"),CONCATENATE("R",'[1]Mapa final'!$A$64),"")</f>
        <v/>
      </c>
      <c r="AC28" s="768"/>
      <c r="AD28" s="768" t="str">
        <f>IF(AND('[1]Mapa final'!$H$70="Media",'[1]Mapa final'!$L$70="Mayor"),CONCATENATE("R",'[1]Mapa final'!$A$70),"")</f>
        <v/>
      </c>
      <c r="AE28" s="768"/>
      <c r="AF28" s="768" t="str">
        <f>IF(AND('[1]Mapa final'!$H$76="Media",'[1]Mapa final'!$L$76="Mayor"),CONCATENATE("R",'[1]Mapa final'!$A$76),"")</f>
        <v/>
      </c>
      <c r="AG28" s="771"/>
      <c r="AH28" s="773" t="str">
        <f>IF(AND('[1]Mapa final'!$H$64="Media",'[1]Mapa final'!$L$64="Catastrófico"),CONCATENATE("R",'[1]Mapa final'!$A$64),"")</f>
        <v/>
      </c>
      <c r="AI28" s="774"/>
      <c r="AJ28" s="774" t="str">
        <f>IF(AND('[1]Mapa final'!$H$70="Media",'[1]Mapa final'!$L$70="Catastrófico"),CONCATENATE("R",'[1]Mapa final'!$A$70),"")</f>
        <v/>
      </c>
      <c r="AK28" s="774"/>
      <c r="AL28" s="774" t="str">
        <f>IF(AND('[1]Mapa final'!$H$76="Media",'[1]Mapa final'!$L$76="Catastrófico"),CONCATENATE("R",'[1]Mapa final'!$A$76),"")</f>
        <v/>
      </c>
      <c r="AM28" s="777"/>
      <c r="AN28" s="27"/>
      <c r="AO28" s="815"/>
      <c r="AP28" s="816"/>
      <c r="AQ28" s="816"/>
      <c r="AR28" s="816"/>
      <c r="AS28" s="816"/>
      <c r="AT28" s="81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row>
    <row r="29" spans="1:80" ht="15.75" thickBot="1" x14ac:dyDescent="0.3">
      <c r="A29" s="27"/>
      <c r="B29" s="841"/>
      <c r="C29" s="841"/>
      <c r="D29" s="842"/>
      <c r="E29" s="763"/>
      <c r="F29" s="764"/>
      <c r="G29" s="764"/>
      <c r="H29" s="764"/>
      <c r="I29" s="765"/>
      <c r="J29" s="785"/>
      <c r="K29" s="786"/>
      <c r="L29" s="786"/>
      <c r="M29" s="786"/>
      <c r="N29" s="786"/>
      <c r="O29" s="789"/>
      <c r="P29" s="787"/>
      <c r="Q29" s="788"/>
      <c r="R29" s="788"/>
      <c r="S29" s="788"/>
      <c r="T29" s="788"/>
      <c r="U29" s="790"/>
      <c r="V29" s="787"/>
      <c r="W29" s="788"/>
      <c r="X29" s="788"/>
      <c r="Y29" s="788"/>
      <c r="Z29" s="788"/>
      <c r="AA29" s="790"/>
      <c r="AB29" s="769"/>
      <c r="AC29" s="770"/>
      <c r="AD29" s="770"/>
      <c r="AE29" s="770"/>
      <c r="AF29" s="770"/>
      <c r="AG29" s="772"/>
      <c r="AH29" s="775"/>
      <c r="AI29" s="776"/>
      <c r="AJ29" s="776"/>
      <c r="AK29" s="776"/>
      <c r="AL29" s="776"/>
      <c r="AM29" s="778"/>
      <c r="AN29" s="27"/>
      <c r="AO29" s="818"/>
      <c r="AP29" s="819"/>
      <c r="AQ29" s="819"/>
      <c r="AR29" s="819"/>
      <c r="AS29" s="819"/>
      <c r="AT29" s="820"/>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row>
    <row r="30" spans="1:80" x14ac:dyDescent="0.25">
      <c r="A30" s="27"/>
      <c r="B30" s="841"/>
      <c r="C30" s="841"/>
      <c r="D30" s="842"/>
      <c r="E30" s="757" t="s">
        <v>263</v>
      </c>
      <c r="F30" s="758"/>
      <c r="G30" s="758"/>
      <c r="H30" s="758"/>
      <c r="I30" s="758"/>
      <c r="J30" s="799" t="str">
        <f>IF(AND('[1]Mapa final'!$H$10="Baja",'[1]Mapa final'!$L$10="Leve"),CONCATENATE("R",'[1]Mapa final'!$A$10),"")</f>
        <v/>
      </c>
      <c r="K30" s="800"/>
      <c r="L30" s="800" t="str">
        <f>IF(AND('[1]Mapa final'!$H$16="Baja",'[1]Mapa final'!$L$16="Leve"),CONCATENATE("R",'[1]Mapa final'!$A$16),"")</f>
        <v/>
      </c>
      <c r="M30" s="800"/>
      <c r="N30" s="800" t="str">
        <f>IF(AND('[1]Mapa final'!$H$22="Baja",'[1]Mapa final'!$L$22="Leve"),CONCATENATE("R",'[1]Mapa final'!$A$22),"")</f>
        <v/>
      </c>
      <c r="O30" s="801"/>
      <c r="P30" s="794" t="str">
        <f>IF(AND('[1]Mapa final'!$H$10="Baja",'[1]Mapa final'!$L$10="Menor"),CONCATENATE("R",'[1]Mapa final'!$A$10),"")</f>
        <v/>
      </c>
      <c r="Q30" s="794"/>
      <c r="R30" s="794" t="str">
        <f>IF(AND('[1]Mapa final'!$H$16="Baja",'[1]Mapa final'!$L$16="Menor"),CONCATENATE("R",'[1]Mapa final'!$A$16),"")</f>
        <v/>
      </c>
      <c r="S30" s="794"/>
      <c r="T30" s="794" t="str">
        <f>IF(AND('[1]Mapa final'!$H$22="Baja",'[1]Mapa final'!$L$22="Menor"),CONCATENATE("R",'[1]Mapa final'!$A$22),"")</f>
        <v/>
      </c>
      <c r="U30" s="795"/>
      <c r="V30" s="793" t="str">
        <f>IF(AND('[1]Mapa final'!$H$10="Baja",'[1]Mapa final'!$L$10="Moderado"),CONCATENATE("R",'[1]Mapa final'!$A$10),"")</f>
        <v/>
      </c>
      <c r="W30" s="794"/>
      <c r="X30" s="794" t="str">
        <f>IF(AND('[1]Mapa final'!$H$16="Baja",'[1]Mapa final'!$L$16="Moderado"),CONCATENATE("R",'[1]Mapa final'!$A$16),"")</f>
        <v/>
      </c>
      <c r="Y30" s="794"/>
      <c r="Z30" s="794" t="str">
        <f>IF(AND('[1]Mapa final'!$H$22="Baja",'[1]Mapa final'!$L$22="Moderado"),CONCATENATE("R",'[1]Mapa final'!$A$22),"")</f>
        <v/>
      </c>
      <c r="AA30" s="795"/>
      <c r="AB30" s="796" t="str">
        <f>IF(AND('[1]Mapa final'!$H$10="Baja",'[1]Mapa final'!$L$10="Mayor"),CONCATENATE("R",'[1]Mapa final'!$A$10),"")</f>
        <v/>
      </c>
      <c r="AC30" s="797"/>
      <c r="AD30" s="797" t="str">
        <f>IF(AND('[1]Mapa final'!$H$16="Baja",'[1]Mapa final'!$L$16="Mayor"),CONCATENATE("R",'[1]Mapa final'!$A$16),"")</f>
        <v/>
      </c>
      <c r="AE30" s="797"/>
      <c r="AF30" s="797" t="str">
        <f>IF(AND('[1]Mapa final'!$H$22="Baja",'[1]Mapa final'!$L$22="Mayor"),CONCATENATE("R",'[1]Mapa final'!$A$22),"")</f>
        <v/>
      </c>
      <c r="AG30" s="798"/>
      <c r="AH30" s="802" t="str">
        <f>IF(AND('[1]Mapa final'!$H$10="Baja",'[1]Mapa final'!$L$10="Catastrófico"),CONCATENATE("R",'[1]Mapa final'!$A$10),"")</f>
        <v/>
      </c>
      <c r="AI30" s="791"/>
      <c r="AJ30" s="791" t="str">
        <f>IF(AND('[1]Mapa final'!$H$16="Baja",'[1]Mapa final'!$L$16="Catastrófico"),CONCATENATE("R",'[1]Mapa final'!$A$16),"")</f>
        <v/>
      </c>
      <c r="AK30" s="791"/>
      <c r="AL30" s="791" t="str">
        <f>IF(AND('[1]Mapa final'!$H$22="Baja",'[1]Mapa final'!$L$22="Catastrófico"),CONCATENATE("R",'[1]Mapa final'!$A$22),"")</f>
        <v/>
      </c>
      <c r="AM30" s="792"/>
      <c r="AN30" s="27"/>
      <c r="AO30" s="803" t="s">
        <v>7</v>
      </c>
      <c r="AP30" s="804"/>
      <c r="AQ30" s="804"/>
      <c r="AR30" s="804"/>
      <c r="AS30" s="804"/>
      <c r="AT30" s="805"/>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row>
    <row r="31" spans="1:80" x14ac:dyDescent="0.25">
      <c r="A31" s="27"/>
      <c r="B31" s="841"/>
      <c r="C31" s="841"/>
      <c r="D31" s="842"/>
      <c r="E31" s="760"/>
      <c r="F31" s="761"/>
      <c r="G31" s="761"/>
      <c r="H31" s="761"/>
      <c r="I31" s="761"/>
      <c r="J31" s="779"/>
      <c r="K31" s="780"/>
      <c r="L31" s="780"/>
      <c r="M31" s="780"/>
      <c r="N31" s="780"/>
      <c r="O31" s="783"/>
      <c r="P31" s="786"/>
      <c r="Q31" s="786"/>
      <c r="R31" s="786"/>
      <c r="S31" s="786"/>
      <c r="T31" s="786"/>
      <c r="U31" s="789"/>
      <c r="V31" s="785"/>
      <c r="W31" s="786"/>
      <c r="X31" s="786"/>
      <c r="Y31" s="786"/>
      <c r="Z31" s="786"/>
      <c r="AA31" s="789"/>
      <c r="AB31" s="767"/>
      <c r="AC31" s="768"/>
      <c r="AD31" s="768"/>
      <c r="AE31" s="768"/>
      <c r="AF31" s="768"/>
      <c r="AG31" s="771"/>
      <c r="AH31" s="773"/>
      <c r="AI31" s="774"/>
      <c r="AJ31" s="774"/>
      <c r="AK31" s="774"/>
      <c r="AL31" s="774"/>
      <c r="AM31" s="777"/>
      <c r="AN31" s="27"/>
      <c r="AO31" s="806"/>
      <c r="AP31" s="807"/>
      <c r="AQ31" s="807"/>
      <c r="AR31" s="807"/>
      <c r="AS31" s="807"/>
      <c r="AT31" s="808"/>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row>
    <row r="32" spans="1:80" x14ac:dyDescent="0.25">
      <c r="A32" s="27"/>
      <c r="B32" s="841"/>
      <c r="C32" s="841"/>
      <c r="D32" s="842"/>
      <c r="E32" s="760"/>
      <c r="F32" s="761"/>
      <c r="G32" s="761"/>
      <c r="H32" s="761"/>
      <c r="I32" s="761"/>
      <c r="J32" s="779" t="str">
        <f>IF(AND('[1]Mapa final'!$H$28="Baja",'[1]Mapa final'!$L$28="Leve"),CONCATENATE("R",'[1]Mapa final'!$A$28),"")</f>
        <v/>
      </c>
      <c r="K32" s="780"/>
      <c r="L32" s="780" t="str">
        <f>IF(AND('[1]Mapa final'!$H$34="Baja",'[1]Mapa final'!$L$34="Leve"),CONCATENATE("R",'[1]Mapa final'!$A$34),"")</f>
        <v/>
      </c>
      <c r="M32" s="780"/>
      <c r="N32" s="780" t="str">
        <f>IF(AND('[1]Mapa final'!$H$40="Baja",'[1]Mapa final'!$L$40="Leve"),CONCATENATE("R",'[1]Mapa final'!$A$40),"")</f>
        <v/>
      </c>
      <c r="O32" s="783"/>
      <c r="P32" s="786" t="str">
        <f>IF(AND('[1]Mapa final'!$H$28="Baja",'[1]Mapa final'!$L$28="Menor"),CONCATENATE("R",'[1]Mapa final'!$A$28),"")</f>
        <v/>
      </c>
      <c r="Q32" s="786"/>
      <c r="R32" s="786" t="str">
        <f>IF(AND('[1]Mapa final'!$H$34="Baja",'[1]Mapa final'!$L$34="Menor"),CONCATENATE("R",'[1]Mapa final'!$A$34),"")</f>
        <v/>
      </c>
      <c r="S32" s="786"/>
      <c r="T32" s="786" t="str">
        <f>IF(AND('[1]Mapa final'!$H$40="Baja",'[1]Mapa final'!$L$40="Menor"),CONCATENATE("R",'[1]Mapa final'!$A$40),"")</f>
        <v/>
      </c>
      <c r="U32" s="789"/>
      <c r="V32" s="785" t="str">
        <f>IF(AND('[1]Mapa final'!$H$28="Baja",'[1]Mapa final'!$L$28="Moderado"),CONCATENATE("R",'[1]Mapa final'!$A$28),"")</f>
        <v/>
      </c>
      <c r="W32" s="786"/>
      <c r="X32" s="786" t="str">
        <f>IF(AND('[1]Mapa final'!$H$34="Baja",'[1]Mapa final'!$L$34="Moderado"),CONCATENATE("R",'[1]Mapa final'!$A$34),"")</f>
        <v/>
      </c>
      <c r="Y32" s="786"/>
      <c r="Z32" s="786" t="str">
        <f>IF(AND('[1]Mapa final'!$H$40="Baja",'[1]Mapa final'!$L$40="Moderado"),CONCATENATE("R",'[1]Mapa final'!$A$40),"")</f>
        <v/>
      </c>
      <c r="AA32" s="789"/>
      <c r="AB32" s="767" t="str">
        <f>IF(AND('[1]Mapa final'!$H$28="Baja",'[1]Mapa final'!$L$28="Mayor"),CONCATENATE("R",'[1]Mapa final'!$A$28),"")</f>
        <v/>
      </c>
      <c r="AC32" s="768"/>
      <c r="AD32" s="768" t="str">
        <f>IF(AND('[1]Mapa final'!$H$34="Baja",'[1]Mapa final'!$L$34="Mayor"),CONCATENATE("R",'[1]Mapa final'!$A$34),"")</f>
        <v/>
      </c>
      <c r="AE32" s="768"/>
      <c r="AF32" s="768" t="str">
        <f>IF(AND('[1]Mapa final'!$H$40="Baja",'[1]Mapa final'!$L$40="Mayor"),CONCATENATE("R",'[1]Mapa final'!$A$40),"")</f>
        <v/>
      </c>
      <c r="AG32" s="771"/>
      <c r="AH32" s="773" t="str">
        <f>IF(AND('[1]Mapa final'!$H$28="Baja",'[1]Mapa final'!$L$28="Catastrófico"),CONCATENATE("R",'[1]Mapa final'!$A$28),"")</f>
        <v/>
      </c>
      <c r="AI32" s="774"/>
      <c r="AJ32" s="774" t="str">
        <f>IF(AND('[1]Mapa final'!$H$34="Baja",'[1]Mapa final'!$L$34="Catastrófico"),CONCATENATE("R",'[1]Mapa final'!$A$34),"")</f>
        <v/>
      </c>
      <c r="AK32" s="774"/>
      <c r="AL32" s="774" t="str">
        <f>IF(AND('[1]Mapa final'!$H$40="Baja",'[1]Mapa final'!$L$40="Catastrófico"),CONCATENATE("R",'[1]Mapa final'!$A$40),"")</f>
        <v/>
      </c>
      <c r="AM32" s="777"/>
      <c r="AN32" s="27"/>
      <c r="AO32" s="806"/>
      <c r="AP32" s="807"/>
      <c r="AQ32" s="807"/>
      <c r="AR32" s="807"/>
      <c r="AS32" s="807"/>
      <c r="AT32" s="808"/>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row>
    <row r="33" spans="1:80" x14ac:dyDescent="0.25">
      <c r="A33" s="27"/>
      <c r="B33" s="841"/>
      <c r="C33" s="841"/>
      <c r="D33" s="842"/>
      <c r="E33" s="760"/>
      <c r="F33" s="761"/>
      <c r="G33" s="761"/>
      <c r="H33" s="761"/>
      <c r="I33" s="761"/>
      <c r="J33" s="779"/>
      <c r="K33" s="780"/>
      <c r="L33" s="780"/>
      <c r="M33" s="780"/>
      <c r="N33" s="780"/>
      <c r="O33" s="783"/>
      <c r="P33" s="786"/>
      <c r="Q33" s="786"/>
      <c r="R33" s="786"/>
      <c r="S33" s="786"/>
      <c r="T33" s="786"/>
      <c r="U33" s="789"/>
      <c r="V33" s="785"/>
      <c r="W33" s="786"/>
      <c r="X33" s="786"/>
      <c r="Y33" s="786"/>
      <c r="Z33" s="786"/>
      <c r="AA33" s="789"/>
      <c r="AB33" s="767"/>
      <c r="AC33" s="768"/>
      <c r="AD33" s="768"/>
      <c r="AE33" s="768"/>
      <c r="AF33" s="768"/>
      <c r="AG33" s="771"/>
      <c r="AH33" s="773"/>
      <c r="AI33" s="774"/>
      <c r="AJ33" s="774"/>
      <c r="AK33" s="774"/>
      <c r="AL33" s="774"/>
      <c r="AM33" s="777"/>
      <c r="AN33" s="27"/>
      <c r="AO33" s="806"/>
      <c r="AP33" s="807"/>
      <c r="AQ33" s="807"/>
      <c r="AR33" s="807"/>
      <c r="AS33" s="807"/>
      <c r="AT33" s="808"/>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row>
    <row r="34" spans="1:80" x14ac:dyDescent="0.25">
      <c r="A34" s="27"/>
      <c r="B34" s="841"/>
      <c r="C34" s="841"/>
      <c r="D34" s="842"/>
      <c r="E34" s="760"/>
      <c r="F34" s="761"/>
      <c r="G34" s="761"/>
      <c r="H34" s="761"/>
      <c r="I34" s="761"/>
      <c r="J34" s="779" t="str">
        <f>IF(AND('[1]Mapa final'!$H$46="Baja",'[1]Mapa final'!$L$46="Leve"),CONCATENATE("R",'[1]Mapa final'!$A$46),"")</f>
        <v/>
      </c>
      <c r="K34" s="780"/>
      <c r="L34" s="780" t="str">
        <f>IF(AND('[1]Mapa final'!$H$52="Baja",'[1]Mapa final'!$L$52="Leve"),CONCATENATE("R",'[1]Mapa final'!$A$52),"")</f>
        <v/>
      </c>
      <c r="M34" s="780"/>
      <c r="N34" s="780" t="str">
        <f>IF(AND('[1]Mapa final'!$H$58="Baja",'[1]Mapa final'!$L$58="Leve"),CONCATENATE("R",'[1]Mapa final'!$A$58),"")</f>
        <v/>
      </c>
      <c r="O34" s="783"/>
      <c r="P34" s="786" t="str">
        <f>IF(AND('[1]Mapa final'!$H$46="Baja",'[1]Mapa final'!$L$46="Menor"),CONCATENATE("R",'[1]Mapa final'!$A$46),"")</f>
        <v/>
      </c>
      <c r="Q34" s="786"/>
      <c r="R34" s="786" t="str">
        <f>IF(AND('[1]Mapa final'!$H$52="Baja",'[1]Mapa final'!$L$52="Menor"),CONCATENATE("R",'[1]Mapa final'!$A$52),"")</f>
        <v/>
      </c>
      <c r="S34" s="786"/>
      <c r="T34" s="786" t="str">
        <f>IF(AND('[1]Mapa final'!$H$58="Baja",'[1]Mapa final'!$L$58="Menor"),CONCATENATE("R",'[1]Mapa final'!$A$58),"")</f>
        <v/>
      </c>
      <c r="U34" s="789"/>
      <c r="V34" s="785" t="str">
        <f>IF(AND('[1]Mapa final'!$H$46="Baja",'[1]Mapa final'!$L$46="Moderado"),CONCATENATE("R",'[1]Mapa final'!$A$46),"")</f>
        <v/>
      </c>
      <c r="W34" s="786"/>
      <c r="X34" s="786" t="str">
        <f>IF(AND('[1]Mapa final'!$H$52="Baja",'[1]Mapa final'!$L$52="Moderado"),CONCATENATE("R",'[1]Mapa final'!$A$52),"")</f>
        <v/>
      </c>
      <c r="Y34" s="786"/>
      <c r="Z34" s="786" t="str">
        <f>IF(AND('[1]Mapa final'!$H$58="Baja",'[1]Mapa final'!$L$58="Moderado"),CONCATENATE("R",'[1]Mapa final'!$A$58),"")</f>
        <v/>
      </c>
      <c r="AA34" s="789"/>
      <c r="AB34" s="767" t="str">
        <f>IF(AND('[1]Mapa final'!$H$46="Baja",'[1]Mapa final'!$L$46="Mayor"),CONCATENATE("R",'[1]Mapa final'!$A$46),"")</f>
        <v/>
      </c>
      <c r="AC34" s="768"/>
      <c r="AD34" s="768" t="str">
        <f>IF(AND('[1]Mapa final'!$H$52="Baja",'[1]Mapa final'!$L$52="Mayor"),CONCATENATE("R",'[1]Mapa final'!$A$52),"")</f>
        <v/>
      </c>
      <c r="AE34" s="768"/>
      <c r="AF34" s="768" t="str">
        <f>IF(AND('[1]Mapa final'!$H$58="Baja",'[1]Mapa final'!$L$58="Mayor"),CONCATENATE("R",'[1]Mapa final'!$A$58),"")</f>
        <v/>
      </c>
      <c r="AG34" s="771"/>
      <c r="AH34" s="773" t="str">
        <f>IF(AND('[1]Mapa final'!$H$46="Baja",'[1]Mapa final'!$L$46="Catastrófico"),CONCATENATE("R",'[1]Mapa final'!$A$46),"")</f>
        <v/>
      </c>
      <c r="AI34" s="774"/>
      <c r="AJ34" s="774" t="str">
        <f>IF(AND('[1]Mapa final'!$H$52="Baja",'[1]Mapa final'!$L$52="Catastrófico"),CONCATENATE("R",'[1]Mapa final'!$A$52),"")</f>
        <v/>
      </c>
      <c r="AK34" s="774"/>
      <c r="AL34" s="774" t="str">
        <f>IF(AND('[1]Mapa final'!$H$58="Baja",'[1]Mapa final'!$L$58="Catastrófico"),CONCATENATE("R",'[1]Mapa final'!$A$58),"")</f>
        <v/>
      </c>
      <c r="AM34" s="777"/>
      <c r="AN34" s="27"/>
      <c r="AO34" s="806"/>
      <c r="AP34" s="807"/>
      <c r="AQ34" s="807"/>
      <c r="AR34" s="807"/>
      <c r="AS34" s="807"/>
      <c r="AT34" s="808"/>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row>
    <row r="35" spans="1:80" x14ac:dyDescent="0.25">
      <c r="A35" s="27"/>
      <c r="B35" s="841"/>
      <c r="C35" s="841"/>
      <c r="D35" s="842"/>
      <c r="E35" s="760"/>
      <c r="F35" s="761"/>
      <c r="G35" s="761"/>
      <c r="H35" s="761"/>
      <c r="I35" s="761"/>
      <c r="J35" s="779"/>
      <c r="K35" s="780"/>
      <c r="L35" s="780"/>
      <c r="M35" s="780"/>
      <c r="N35" s="780"/>
      <c r="O35" s="783"/>
      <c r="P35" s="786"/>
      <c r="Q35" s="786"/>
      <c r="R35" s="786"/>
      <c r="S35" s="786"/>
      <c r="T35" s="786"/>
      <c r="U35" s="789"/>
      <c r="V35" s="785"/>
      <c r="W35" s="786"/>
      <c r="X35" s="786"/>
      <c r="Y35" s="786"/>
      <c r="Z35" s="786"/>
      <c r="AA35" s="789"/>
      <c r="AB35" s="767"/>
      <c r="AC35" s="768"/>
      <c r="AD35" s="768"/>
      <c r="AE35" s="768"/>
      <c r="AF35" s="768"/>
      <c r="AG35" s="771"/>
      <c r="AH35" s="773"/>
      <c r="AI35" s="774"/>
      <c r="AJ35" s="774"/>
      <c r="AK35" s="774"/>
      <c r="AL35" s="774"/>
      <c r="AM35" s="777"/>
      <c r="AN35" s="27"/>
      <c r="AO35" s="806"/>
      <c r="AP35" s="807"/>
      <c r="AQ35" s="807"/>
      <c r="AR35" s="807"/>
      <c r="AS35" s="807"/>
      <c r="AT35" s="808"/>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row>
    <row r="36" spans="1:80" x14ac:dyDescent="0.25">
      <c r="A36" s="27"/>
      <c r="B36" s="841"/>
      <c r="C36" s="841"/>
      <c r="D36" s="842"/>
      <c r="E36" s="760"/>
      <c r="F36" s="761"/>
      <c r="G36" s="761"/>
      <c r="H36" s="761"/>
      <c r="I36" s="761"/>
      <c r="J36" s="779" t="str">
        <f>IF(AND('[1]Mapa final'!$H$64="Baja",'[1]Mapa final'!$L$64="Leve"),CONCATENATE("R",'[1]Mapa final'!$A$64),"")</f>
        <v/>
      </c>
      <c r="K36" s="780"/>
      <c r="L36" s="780" t="str">
        <f>IF(AND('[1]Mapa final'!$H$70="Baja",'[1]Mapa final'!$L$70="Leve"),CONCATENATE("R",'[1]Mapa final'!$A$70),"")</f>
        <v/>
      </c>
      <c r="M36" s="780"/>
      <c r="N36" s="780" t="str">
        <f>IF(AND('[1]Mapa final'!$H$76="Baja",'[1]Mapa final'!$L$76="Leve"),CONCATENATE("R",'[1]Mapa final'!$A$76),"")</f>
        <v/>
      </c>
      <c r="O36" s="783"/>
      <c r="P36" s="786" t="str">
        <f>IF(AND('[1]Mapa final'!$H$64="Baja",'[1]Mapa final'!$L$64="Menor"),CONCATENATE("R",'[1]Mapa final'!$A$64),"")</f>
        <v/>
      </c>
      <c r="Q36" s="786"/>
      <c r="R36" s="786" t="str">
        <f>IF(AND('[1]Mapa final'!$H$70="Baja",'[1]Mapa final'!$L$70="Menor"),CONCATENATE("R",'[1]Mapa final'!$A$70),"")</f>
        <v/>
      </c>
      <c r="S36" s="786"/>
      <c r="T36" s="786" t="str">
        <f>IF(AND('[1]Mapa final'!$H$76="Baja",'[1]Mapa final'!$L$76="Menor"),CONCATENATE("R",'[1]Mapa final'!$A$76),"")</f>
        <v/>
      </c>
      <c r="U36" s="789"/>
      <c r="V36" s="785" t="str">
        <f>IF(AND('[1]Mapa final'!$H$64="Baja",'[1]Mapa final'!$L$64="Moderado"),CONCATENATE("R",'[1]Mapa final'!$A$64),"")</f>
        <v/>
      </c>
      <c r="W36" s="786"/>
      <c r="X36" s="786" t="str">
        <f>IF(AND('[1]Mapa final'!$H$70="Baja",'[1]Mapa final'!$L$70="Moderado"),CONCATENATE("R",'[1]Mapa final'!$A$70),"")</f>
        <v/>
      </c>
      <c r="Y36" s="786"/>
      <c r="Z36" s="786" t="str">
        <f>IF(AND('[1]Mapa final'!$H$76="Baja",'[1]Mapa final'!$L$76="Moderado"),CONCATENATE("R",'[1]Mapa final'!$A$76),"")</f>
        <v/>
      </c>
      <c r="AA36" s="789"/>
      <c r="AB36" s="767" t="str">
        <f>IF(AND('[1]Mapa final'!$H$64="Baja",'[1]Mapa final'!$L$64="Mayor"),CONCATENATE("R",'[1]Mapa final'!$A$64),"")</f>
        <v/>
      </c>
      <c r="AC36" s="768"/>
      <c r="AD36" s="768" t="str">
        <f>IF(AND('[1]Mapa final'!$H$70="Baja",'[1]Mapa final'!$L$70="Mayor"),CONCATENATE("R",'[1]Mapa final'!$A$70),"")</f>
        <v/>
      </c>
      <c r="AE36" s="768"/>
      <c r="AF36" s="768" t="str">
        <f>IF(AND('[1]Mapa final'!$H$76="Baja",'[1]Mapa final'!$L$76="Mayor"),CONCATENATE("R",'[1]Mapa final'!$A$76),"")</f>
        <v/>
      </c>
      <c r="AG36" s="771"/>
      <c r="AH36" s="773" t="str">
        <f>IF(AND('[1]Mapa final'!$H$64="Baja",'[1]Mapa final'!$L$64="Catastrófico"),CONCATENATE("R",'[1]Mapa final'!$A$64),"")</f>
        <v/>
      </c>
      <c r="AI36" s="774"/>
      <c r="AJ36" s="774" t="str">
        <f>IF(AND('[1]Mapa final'!$H$70="Baja",'[1]Mapa final'!$L$70="Catastrófico"),CONCATENATE("R",'[1]Mapa final'!$A$70),"")</f>
        <v/>
      </c>
      <c r="AK36" s="774"/>
      <c r="AL36" s="774" t="str">
        <f>IF(AND('[1]Mapa final'!$H$76="Baja",'[1]Mapa final'!$L$76="Catastrófico"),CONCATENATE("R",'[1]Mapa final'!$A$76),"")</f>
        <v/>
      </c>
      <c r="AM36" s="777"/>
      <c r="AN36" s="27"/>
      <c r="AO36" s="806"/>
      <c r="AP36" s="807"/>
      <c r="AQ36" s="807"/>
      <c r="AR36" s="807"/>
      <c r="AS36" s="807"/>
      <c r="AT36" s="808"/>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row>
    <row r="37" spans="1:80" ht="15.75" thickBot="1" x14ac:dyDescent="0.3">
      <c r="A37" s="27"/>
      <c r="B37" s="841"/>
      <c r="C37" s="841"/>
      <c r="D37" s="842"/>
      <c r="E37" s="763"/>
      <c r="F37" s="764"/>
      <c r="G37" s="764"/>
      <c r="H37" s="764"/>
      <c r="I37" s="764"/>
      <c r="J37" s="781"/>
      <c r="K37" s="782"/>
      <c r="L37" s="782"/>
      <c r="M37" s="782"/>
      <c r="N37" s="782"/>
      <c r="O37" s="784"/>
      <c r="P37" s="788"/>
      <c r="Q37" s="788"/>
      <c r="R37" s="788"/>
      <c r="S37" s="788"/>
      <c r="T37" s="788"/>
      <c r="U37" s="790"/>
      <c r="V37" s="787"/>
      <c r="W37" s="788"/>
      <c r="X37" s="788"/>
      <c r="Y37" s="788"/>
      <c r="Z37" s="788"/>
      <c r="AA37" s="790"/>
      <c r="AB37" s="769"/>
      <c r="AC37" s="770"/>
      <c r="AD37" s="770"/>
      <c r="AE37" s="770"/>
      <c r="AF37" s="770"/>
      <c r="AG37" s="772"/>
      <c r="AH37" s="775"/>
      <c r="AI37" s="776"/>
      <c r="AJ37" s="776"/>
      <c r="AK37" s="776"/>
      <c r="AL37" s="776"/>
      <c r="AM37" s="778"/>
      <c r="AN37" s="27"/>
      <c r="AO37" s="809"/>
      <c r="AP37" s="810"/>
      <c r="AQ37" s="810"/>
      <c r="AR37" s="810"/>
      <c r="AS37" s="810"/>
      <c r="AT37" s="811"/>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row>
    <row r="38" spans="1:80" x14ac:dyDescent="0.25">
      <c r="A38" s="27"/>
      <c r="B38" s="841"/>
      <c r="C38" s="841"/>
      <c r="D38" s="842"/>
      <c r="E38" s="757" t="s">
        <v>264</v>
      </c>
      <c r="F38" s="758"/>
      <c r="G38" s="758"/>
      <c r="H38" s="758"/>
      <c r="I38" s="759"/>
      <c r="J38" s="799" t="str">
        <f>IF(AND('[1]Mapa final'!$H$10="Muy Baja",'[1]Mapa final'!$L$10="Leve"),CONCATENATE("R",'[1]Mapa final'!$A$10),"")</f>
        <v/>
      </c>
      <c r="K38" s="800"/>
      <c r="L38" s="800" t="str">
        <f>IF(AND('[1]Mapa final'!$H$16="Muy Baja",'[1]Mapa final'!$L$16="Leve"),CONCATENATE("R",'[1]Mapa final'!$A$16),"")</f>
        <v/>
      </c>
      <c r="M38" s="800"/>
      <c r="N38" s="800" t="str">
        <f>IF(AND('[1]Mapa final'!$H$22="Muy Baja",'[1]Mapa final'!$L$22="Leve"),CONCATENATE("R",'[1]Mapa final'!$A$22),"")</f>
        <v/>
      </c>
      <c r="O38" s="801"/>
      <c r="P38" s="799" t="str">
        <f>IF(AND('[1]Mapa final'!$H$10="Muy Baja",'[1]Mapa final'!$L$10="Menor"),CONCATENATE("R",'[1]Mapa final'!$A$10),"")</f>
        <v/>
      </c>
      <c r="Q38" s="800"/>
      <c r="R38" s="800" t="str">
        <f>IF(AND('[1]Mapa final'!$H$16="Muy Baja",'[1]Mapa final'!$L$16="Menor"),CONCATENATE("R",'[1]Mapa final'!$A$16),"")</f>
        <v/>
      </c>
      <c r="S38" s="800"/>
      <c r="T38" s="800" t="str">
        <f>IF(AND('[1]Mapa final'!$H$22="Muy Baja",'[1]Mapa final'!$L$22="Menor"),CONCATENATE("R",'[1]Mapa final'!$A$22),"")</f>
        <v/>
      </c>
      <c r="U38" s="801"/>
      <c r="V38" s="793" t="str">
        <f>IF(AND('[1]Mapa final'!$H$10="Muy Baja",'[1]Mapa final'!$L$10="Moderado"),CONCATENATE("R",'[1]Mapa final'!$A$10),"")</f>
        <v/>
      </c>
      <c r="W38" s="794"/>
      <c r="X38" s="794" t="str">
        <f>IF(AND('[1]Mapa final'!$H$16="Muy Baja",'[1]Mapa final'!$L$16="Moderado"),CONCATENATE("R",'[1]Mapa final'!$A$16),"")</f>
        <v/>
      </c>
      <c r="Y38" s="794"/>
      <c r="Z38" s="794" t="str">
        <f>IF(AND('[1]Mapa final'!$H$22="Muy Baja",'[1]Mapa final'!$L$22="Moderado"),CONCATENATE("R",'[1]Mapa final'!$A$22),"")</f>
        <v/>
      </c>
      <c r="AA38" s="795"/>
      <c r="AB38" s="796" t="str">
        <f>IF(AND('[1]Mapa final'!$H$10="Muy Baja",'[1]Mapa final'!$L$10="Mayor"),CONCATENATE("R",'[1]Mapa final'!$A$10),"")</f>
        <v/>
      </c>
      <c r="AC38" s="797"/>
      <c r="AD38" s="797" t="str">
        <f>IF(AND('[1]Mapa final'!$H$16="Muy Baja",'[1]Mapa final'!$L$16="Mayor"),CONCATENATE("R",'[1]Mapa final'!$A$16),"")</f>
        <v/>
      </c>
      <c r="AE38" s="797"/>
      <c r="AF38" s="797" t="str">
        <f>IF(AND('[1]Mapa final'!$H$22="Muy Baja",'[1]Mapa final'!$L$22="Mayor"),CONCATENATE("R",'[1]Mapa final'!$A$22),"")</f>
        <v/>
      </c>
      <c r="AG38" s="798"/>
      <c r="AH38" s="802" t="str">
        <f>IF(AND('[1]Mapa final'!$H$10="Muy Baja",'[1]Mapa final'!$L$10="Catastrófico"),CONCATENATE("R",'[1]Mapa final'!$A$10),"")</f>
        <v/>
      </c>
      <c r="AI38" s="791"/>
      <c r="AJ38" s="791" t="str">
        <f>IF(AND('[1]Mapa final'!$H$16="Muy Baja",'[1]Mapa final'!$L$16="Catastrófico"),CONCATENATE("R",'[1]Mapa final'!$A$16),"")</f>
        <v/>
      </c>
      <c r="AK38" s="791"/>
      <c r="AL38" s="791" t="str">
        <f>IF(AND('[1]Mapa final'!$H$22="Muy Baja",'[1]Mapa final'!$L$22="Catastrófico"),CONCATENATE("R",'[1]Mapa final'!$A$22),"")</f>
        <v/>
      </c>
      <c r="AM38" s="792"/>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row>
    <row r="39" spans="1:80" x14ac:dyDescent="0.25">
      <c r="A39" s="27"/>
      <c r="B39" s="841"/>
      <c r="C39" s="841"/>
      <c r="D39" s="842"/>
      <c r="E39" s="760"/>
      <c r="F39" s="761"/>
      <c r="G39" s="761"/>
      <c r="H39" s="761"/>
      <c r="I39" s="762"/>
      <c r="J39" s="779"/>
      <c r="K39" s="780"/>
      <c r="L39" s="780"/>
      <c r="M39" s="780"/>
      <c r="N39" s="780"/>
      <c r="O39" s="783"/>
      <c r="P39" s="779"/>
      <c r="Q39" s="780"/>
      <c r="R39" s="780"/>
      <c r="S39" s="780"/>
      <c r="T39" s="780"/>
      <c r="U39" s="783"/>
      <c r="V39" s="785"/>
      <c r="W39" s="786"/>
      <c r="X39" s="786"/>
      <c r="Y39" s="786"/>
      <c r="Z39" s="786"/>
      <c r="AA39" s="789"/>
      <c r="AB39" s="767"/>
      <c r="AC39" s="768"/>
      <c r="AD39" s="768"/>
      <c r="AE39" s="768"/>
      <c r="AF39" s="768"/>
      <c r="AG39" s="771"/>
      <c r="AH39" s="773"/>
      <c r="AI39" s="774"/>
      <c r="AJ39" s="774"/>
      <c r="AK39" s="774"/>
      <c r="AL39" s="774"/>
      <c r="AM39" s="77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row>
    <row r="40" spans="1:80" x14ac:dyDescent="0.25">
      <c r="A40" s="27"/>
      <c r="B40" s="841"/>
      <c r="C40" s="841"/>
      <c r="D40" s="842"/>
      <c r="E40" s="760"/>
      <c r="F40" s="761"/>
      <c r="G40" s="761"/>
      <c r="H40" s="761"/>
      <c r="I40" s="762"/>
      <c r="J40" s="779" t="str">
        <f>IF(AND('[1]Mapa final'!$H$28="Muy Baja",'[1]Mapa final'!$L$28="Leve"),CONCATENATE("R",'[1]Mapa final'!$A$28),"")</f>
        <v/>
      </c>
      <c r="K40" s="780"/>
      <c r="L40" s="780" t="str">
        <f>IF(AND('[1]Mapa final'!$H$34="Muy Baja",'[1]Mapa final'!$L$34="Leve"),CONCATENATE("R",'[1]Mapa final'!$A$34),"")</f>
        <v/>
      </c>
      <c r="M40" s="780"/>
      <c r="N40" s="780" t="str">
        <f>IF(AND('[1]Mapa final'!$H$40="Muy Baja",'[1]Mapa final'!$L$40="Leve"),CONCATENATE("R",'[1]Mapa final'!$A$40),"")</f>
        <v/>
      </c>
      <c r="O40" s="783"/>
      <c r="P40" s="779" t="str">
        <f>IF(AND('[1]Mapa final'!$H$28="Muy Baja",'[1]Mapa final'!$L$28="Menor"),CONCATENATE("R",'[1]Mapa final'!$A$28),"")</f>
        <v/>
      </c>
      <c r="Q40" s="780"/>
      <c r="R40" s="780" t="str">
        <f>IF(AND('[1]Mapa final'!$H$34="Muy Baja",'[1]Mapa final'!$L$34="Menor"),CONCATENATE("R",'[1]Mapa final'!$A$34),"")</f>
        <v/>
      </c>
      <c r="S40" s="780"/>
      <c r="T40" s="780" t="str">
        <f>IF(AND('[1]Mapa final'!$H$40="Muy Baja",'[1]Mapa final'!$L$40="Menor"),CONCATENATE("R",'[1]Mapa final'!$A$40),"")</f>
        <v/>
      </c>
      <c r="U40" s="783"/>
      <c r="V40" s="785" t="str">
        <f>IF(AND('[1]Mapa final'!$H$28="Muy Baja",'[1]Mapa final'!$L$28="Moderado"),CONCATENATE("R",'[1]Mapa final'!$A$28),"")</f>
        <v/>
      </c>
      <c r="W40" s="786"/>
      <c r="X40" s="786" t="str">
        <f>IF(AND('[1]Mapa final'!$H$34="Muy Baja",'[1]Mapa final'!$L$34="Moderado"),CONCATENATE("R",'[1]Mapa final'!$A$34),"")</f>
        <v/>
      </c>
      <c r="Y40" s="786"/>
      <c r="Z40" s="786" t="str">
        <f>IF(AND('[1]Mapa final'!$H$40="Muy Baja",'[1]Mapa final'!$L$40="Moderado"),CONCATENATE("R",'[1]Mapa final'!$A$40),"")</f>
        <v/>
      </c>
      <c r="AA40" s="789"/>
      <c r="AB40" s="767" t="str">
        <f>IF(AND('[1]Mapa final'!$H$28="Muy Baja",'[1]Mapa final'!$L$28="Mayor"),CONCATENATE("R",'[1]Mapa final'!$A$28),"")</f>
        <v/>
      </c>
      <c r="AC40" s="768"/>
      <c r="AD40" s="768" t="str">
        <f>IF(AND('[1]Mapa final'!$H$34="Muy Baja",'[1]Mapa final'!$L$34="Mayor"),CONCATENATE("R",'[1]Mapa final'!$A$34),"")</f>
        <v/>
      </c>
      <c r="AE40" s="768"/>
      <c r="AF40" s="768" t="str">
        <f>IF(AND('[1]Mapa final'!$H$40="Muy Baja",'[1]Mapa final'!$L$40="Mayor"),CONCATENATE("R",'[1]Mapa final'!$A$40),"")</f>
        <v/>
      </c>
      <c r="AG40" s="771"/>
      <c r="AH40" s="773" t="str">
        <f>IF(AND('[1]Mapa final'!$H$28="Muy Baja",'[1]Mapa final'!$L$28="Catastrófico"),CONCATENATE("R",'[1]Mapa final'!$A$28),"")</f>
        <v/>
      </c>
      <c r="AI40" s="774"/>
      <c r="AJ40" s="774" t="str">
        <f>IF(AND('[1]Mapa final'!$H$34="Muy Baja",'[1]Mapa final'!$L$34="Catastrófico"),CONCATENATE("R",'[1]Mapa final'!$A$34),"")</f>
        <v/>
      </c>
      <c r="AK40" s="774"/>
      <c r="AL40" s="774" t="str">
        <f>IF(AND('[1]Mapa final'!$H$40="Muy Baja",'[1]Mapa final'!$L$40="Catastrófico"),CONCATENATE("R",'[1]Mapa final'!$A$40),"")</f>
        <v/>
      </c>
      <c r="AM40" s="77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row>
    <row r="41" spans="1:80" x14ac:dyDescent="0.25">
      <c r="A41" s="27"/>
      <c r="B41" s="841"/>
      <c r="C41" s="841"/>
      <c r="D41" s="842"/>
      <c r="E41" s="760"/>
      <c r="F41" s="761"/>
      <c r="G41" s="761"/>
      <c r="H41" s="761"/>
      <c r="I41" s="762"/>
      <c r="J41" s="779"/>
      <c r="K41" s="780"/>
      <c r="L41" s="780"/>
      <c r="M41" s="780"/>
      <c r="N41" s="780"/>
      <c r="O41" s="783"/>
      <c r="P41" s="779"/>
      <c r="Q41" s="780"/>
      <c r="R41" s="780"/>
      <c r="S41" s="780"/>
      <c r="T41" s="780"/>
      <c r="U41" s="783"/>
      <c r="V41" s="785"/>
      <c r="W41" s="786"/>
      <c r="X41" s="786"/>
      <c r="Y41" s="786"/>
      <c r="Z41" s="786"/>
      <c r="AA41" s="789"/>
      <c r="AB41" s="767"/>
      <c r="AC41" s="768"/>
      <c r="AD41" s="768"/>
      <c r="AE41" s="768"/>
      <c r="AF41" s="768"/>
      <c r="AG41" s="771"/>
      <c r="AH41" s="773"/>
      <c r="AI41" s="774"/>
      <c r="AJ41" s="774"/>
      <c r="AK41" s="774"/>
      <c r="AL41" s="774"/>
      <c r="AM41" s="77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row>
    <row r="42" spans="1:80" x14ac:dyDescent="0.25">
      <c r="A42" s="27"/>
      <c r="B42" s="841"/>
      <c r="C42" s="841"/>
      <c r="D42" s="842"/>
      <c r="E42" s="760"/>
      <c r="F42" s="761"/>
      <c r="G42" s="761"/>
      <c r="H42" s="761"/>
      <c r="I42" s="762"/>
      <c r="J42" s="779" t="str">
        <f>IF(AND('[1]Mapa final'!$H$46="Muy Baja",'[1]Mapa final'!$L$46="Leve"),CONCATENATE("R",'[1]Mapa final'!$A$46),"")</f>
        <v/>
      </c>
      <c r="K42" s="780"/>
      <c r="L42" s="780" t="str">
        <f>IF(AND('[1]Mapa final'!$H$52="Muy Baja",'[1]Mapa final'!$L$52="Leve"),CONCATENATE("R",'[1]Mapa final'!$A$52),"")</f>
        <v/>
      </c>
      <c r="M42" s="780"/>
      <c r="N42" s="780" t="str">
        <f>IF(AND('[1]Mapa final'!$H$58="Muy Baja",'[1]Mapa final'!$L$58="Leve"),CONCATENATE("R",'[1]Mapa final'!$A$58),"")</f>
        <v/>
      </c>
      <c r="O42" s="783"/>
      <c r="P42" s="779" t="str">
        <f>IF(AND('[1]Mapa final'!$H$46="Muy Baja",'[1]Mapa final'!$L$46="Menor"),CONCATENATE("R",'[1]Mapa final'!$A$46),"")</f>
        <v/>
      </c>
      <c r="Q42" s="780"/>
      <c r="R42" s="780" t="str">
        <f>IF(AND('[1]Mapa final'!$H$52="Muy Baja",'[1]Mapa final'!$L$52="Menor"),CONCATENATE("R",'[1]Mapa final'!$A$52),"")</f>
        <v/>
      </c>
      <c r="S42" s="780"/>
      <c r="T42" s="780" t="str">
        <f>IF(AND('[1]Mapa final'!$H$58="Muy Baja",'[1]Mapa final'!$L$58="Menor"),CONCATENATE("R",'[1]Mapa final'!$A$58),"")</f>
        <v/>
      </c>
      <c r="U42" s="783"/>
      <c r="V42" s="785" t="str">
        <f>IF(AND('[1]Mapa final'!$H$46="Muy Baja",'[1]Mapa final'!$L$46="Moderado"),CONCATENATE("R",'[1]Mapa final'!$A$46),"")</f>
        <v/>
      </c>
      <c r="W42" s="786"/>
      <c r="X42" s="786" t="str">
        <f>IF(AND('[1]Mapa final'!$H$52="Muy Baja",'[1]Mapa final'!$L$52="Moderado"),CONCATENATE("R",'[1]Mapa final'!$A$52),"")</f>
        <v/>
      </c>
      <c r="Y42" s="786"/>
      <c r="Z42" s="786" t="str">
        <f>IF(AND('[1]Mapa final'!$H$58="Muy Baja",'[1]Mapa final'!$L$58="Moderado"),CONCATENATE("R",'[1]Mapa final'!$A$58),"")</f>
        <v/>
      </c>
      <c r="AA42" s="789"/>
      <c r="AB42" s="767" t="str">
        <f>IF(AND('[1]Mapa final'!$H$46="Muy Baja",'[1]Mapa final'!$L$46="Mayor"),CONCATENATE("R",'[1]Mapa final'!$A$46),"")</f>
        <v/>
      </c>
      <c r="AC42" s="768"/>
      <c r="AD42" s="768" t="str">
        <f>IF(AND('[1]Mapa final'!$H$52="Muy Baja",'[1]Mapa final'!$L$52="Mayor"),CONCATENATE("R",'[1]Mapa final'!$A$52),"")</f>
        <v/>
      </c>
      <c r="AE42" s="768"/>
      <c r="AF42" s="768" t="str">
        <f>IF(AND('[1]Mapa final'!$H$58="Muy Baja",'[1]Mapa final'!$L$58="Mayor"),CONCATENATE("R",'[1]Mapa final'!$A$58),"")</f>
        <v/>
      </c>
      <c r="AG42" s="771"/>
      <c r="AH42" s="773" t="str">
        <f>IF(AND('[1]Mapa final'!$H$46="Muy Baja",'[1]Mapa final'!$L$46="Catastrófico"),CONCATENATE("R",'[1]Mapa final'!$A$46),"")</f>
        <v/>
      </c>
      <c r="AI42" s="774"/>
      <c r="AJ42" s="774" t="str">
        <f>IF(AND('[1]Mapa final'!$H$52="Muy Baja",'[1]Mapa final'!$L$52="Catastrófico"),CONCATENATE("R",'[1]Mapa final'!$A$52),"")</f>
        <v/>
      </c>
      <c r="AK42" s="774"/>
      <c r="AL42" s="774" t="str">
        <f>IF(AND('[1]Mapa final'!$H$58="Muy Baja",'[1]Mapa final'!$L$58="Catastrófico"),CONCATENATE("R",'[1]Mapa final'!$A$58),"")</f>
        <v/>
      </c>
      <c r="AM42" s="77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row>
    <row r="43" spans="1:80" x14ac:dyDescent="0.25">
      <c r="A43" s="27"/>
      <c r="B43" s="841"/>
      <c r="C43" s="841"/>
      <c r="D43" s="842"/>
      <c r="E43" s="760"/>
      <c r="F43" s="761"/>
      <c r="G43" s="761"/>
      <c r="H43" s="761"/>
      <c r="I43" s="762"/>
      <c r="J43" s="779"/>
      <c r="K43" s="780"/>
      <c r="L43" s="780"/>
      <c r="M43" s="780"/>
      <c r="N43" s="780"/>
      <c r="O43" s="783"/>
      <c r="P43" s="779"/>
      <c r="Q43" s="780"/>
      <c r="R43" s="780"/>
      <c r="S43" s="780"/>
      <c r="T43" s="780"/>
      <c r="U43" s="783"/>
      <c r="V43" s="785"/>
      <c r="W43" s="786"/>
      <c r="X43" s="786"/>
      <c r="Y43" s="786"/>
      <c r="Z43" s="786"/>
      <c r="AA43" s="789"/>
      <c r="AB43" s="767"/>
      <c r="AC43" s="768"/>
      <c r="AD43" s="768"/>
      <c r="AE43" s="768"/>
      <c r="AF43" s="768"/>
      <c r="AG43" s="771"/>
      <c r="AH43" s="773"/>
      <c r="AI43" s="774"/>
      <c r="AJ43" s="774"/>
      <c r="AK43" s="774"/>
      <c r="AL43" s="774"/>
      <c r="AM43" s="77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row>
    <row r="44" spans="1:80" x14ac:dyDescent="0.25">
      <c r="A44" s="27"/>
      <c r="B44" s="841"/>
      <c r="C44" s="841"/>
      <c r="D44" s="842"/>
      <c r="E44" s="760"/>
      <c r="F44" s="761"/>
      <c r="G44" s="761"/>
      <c r="H44" s="761"/>
      <c r="I44" s="762"/>
      <c r="J44" s="779" t="str">
        <f>IF(AND('[1]Mapa final'!$H$64="Muy Baja",'[1]Mapa final'!$L$64="Leve"),CONCATENATE("R",'[1]Mapa final'!$A$64),"")</f>
        <v/>
      </c>
      <c r="K44" s="780"/>
      <c r="L44" s="780" t="str">
        <f>IF(AND('[1]Mapa final'!$H$70="Muy Baja",'[1]Mapa final'!$L$70="Leve"),CONCATENATE("R",'[1]Mapa final'!$A$70),"")</f>
        <v/>
      </c>
      <c r="M44" s="780"/>
      <c r="N44" s="780" t="str">
        <f>IF(AND('[1]Mapa final'!$H$76="Muy Baja",'[1]Mapa final'!$L$76="Leve"),CONCATENATE("R",'[1]Mapa final'!$A$76),"")</f>
        <v/>
      </c>
      <c r="O44" s="783"/>
      <c r="P44" s="779" t="str">
        <f>IF(AND('[1]Mapa final'!$H$64="Muy Baja",'[1]Mapa final'!$L$64="Menor"),CONCATENATE("R",'[1]Mapa final'!$A$64),"")</f>
        <v/>
      </c>
      <c r="Q44" s="780"/>
      <c r="R44" s="780" t="str">
        <f>IF(AND('[1]Mapa final'!$H$70="Muy Baja",'[1]Mapa final'!$L$70="Menor"),CONCATENATE("R",'[1]Mapa final'!$A$70),"")</f>
        <v/>
      </c>
      <c r="S44" s="780"/>
      <c r="T44" s="780" t="str">
        <f>IF(AND('[1]Mapa final'!$H$76="Muy Baja",'[1]Mapa final'!$L$76="Menor"),CONCATENATE("R",'[1]Mapa final'!$A$76),"")</f>
        <v/>
      </c>
      <c r="U44" s="783"/>
      <c r="V44" s="785" t="str">
        <f>IF(AND('[1]Mapa final'!$H$64="Muy Baja",'[1]Mapa final'!$L$64="Moderado"),CONCATENATE("R",'[1]Mapa final'!$A$64),"")</f>
        <v/>
      </c>
      <c r="W44" s="786"/>
      <c r="X44" s="786" t="str">
        <f>IF(AND('[1]Mapa final'!$H$70="Muy Baja",'[1]Mapa final'!$L$70="Moderado"),CONCATENATE("R",'[1]Mapa final'!$A$70),"")</f>
        <v/>
      </c>
      <c r="Y44" s="786"/>
      <c r="Z44" s="786" t="str">
        <f>IF(AND('[1]Mapa final'!$H$76="Muy Baja",'[1]Mapa final'!$L$76="Moderado"),CONCATENATE("R",'[1]Mapa final'!$A$76),"")</f>
        <v/>
      </c>
      <c r="AA44" s="789"/>
      <c r="AB44" s="767" t="str">
        <f>IF(AND('[1]Mapa final'!$H$64="Muy Baja",'[1]Mapa final'!$L$64="Mayor"),CONCATENATE("R",'[1]Mapa final'!$A$64),"")</f>
        <v/>
      </c>
      <c r="AC44" s="768"/>
      <c r="AD44" s="768" t="str">
        <f>IF(AND('[1]Mapa final'!$H$70="Muy Baja",'[1]Mapa final'!$L$70="Mayor"),CONCATENATE("R",'[1]Mapa final'!$A$70),"")</f>
        <v/>
      </c>
      <c r="AE44" s="768"/>
      <c r="AF44" s="768" t="str">
        <f>IF(AND('[1]Mapa final'!$H$76="Muy Baja",'[1]Mapa final'!$L$76="Mayor"),CONCATENATE("R",'[1]Mapa final'!$A$76),"")</f>
        <v/>
      </c>
      <c r="AG44" s="771"/>
      <c r="AH44" s="773" t="str">
        <f>IF(AND('[1]Mapa final'!$H$64="Muy Baja",'[1]Mapa final'!$L$64="Catastrófico"),CONCATENATE("R",'[1]Mapa final'!$A$64),"")</f>
        <v/>
      </c>
      <c r="AI44" s="774"/>
      <c r="AJ44" s="774" t="str">
        <f>IF(AND('[1]Mapa final'!$H$70="Muy Baja",'[1]Mapa final'!$L$70="Catastrófico"),CONCATENATE("R",'[1]Mapa final'!$A$70),"")</f>
        <v/>
      </c>
      <c r="AK44" s="774"/>
      <c r="AL44" s="774" t="str">
        <f>IF(AND('[1]Mapa final'!$H$76="Muy Baja",'[1]Mapa final'!$L$76="Catastrófico"),CONCATENATE("R",'[1]Mapa final'!$A$76),"")</f>
        <v/>
      </c>
      <c r="AM44" s="77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row>
    <row r="45" spans="1:80" ht="15.75" thickBot="1" x14ac:dyDescent="0.3">
      <c r="A45" s="27"/>
      <c r="B45" s="841"/>
      <c r="C45" s="841"/>
      <c r="D45" s="842"/>
      <c r="E45" s="763"/>
      <c r="F45" s="764"/>
      <c r="G45" s="764"/>
      <c r="H45" s="764"/>
      <c r="I45" s="765"/>
      <c r="J45" s="781"/>
      <c r="K45" s="782"/>
      <c r="L45" s="782"/>
      <c r="M45" s="782"/>
      <c r="N45" s="782"/>
      <c r="O45" s="784"/>
      <c r="P45" s="781"/>
      <c r="Q45" s="782"/>
      <c r="R45" s="782"/>
      <c r="S45" s="782"/>
      <c r="T45" s="782"/>
      <c r="U45" s="784"/>
      <c r="V45" s="787"/>
      <c r="W45" s="788"/>
      <c r="X45" s="788"/>
      <c r="Y45" s="788"/>
      <c r="Z45" s="788"/>
      <c r="AA45" s="790"/>
      <c r="AB45" s="769"/>
      <c r="AC45" s="770"/>
      <c r="AD45" s="770"/>
      <c r="AE45" s="770"/>
      <c r="AF45" s="770"/>
      <c r="AG45" s="772"/>
      <c r="AH45" s="775"/>
      <c r="AI45" s="776"/>
      <c r="AJ45" s="776"/>
      <c r="AK45" s="776"/>
      <c r="AL45" s="776"/>
      <c r="AM45" s="778"/>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row>
    <row r="46" spans="1:80" x14ac:dyDescent="0.25">
      <c r="A46" s="27"/>
      <c r="B46" s="27"/>
      <c r="C46" s="27"/>
      <c r="D46" s="27"/>
      <c r="E46" s="27"/>
      <c r="F46" s="27"/>
      <c r="G46" s="27"/>
      <c r="H46" s="27"/>
      <c r="I46" s="27"/>
      <c r="J46" s="757" t="s">
        <v>265</v>
      </c>
      <c r="K46" s="758"/>
      <c r="L46" s="758"/>
      <c r="M46" s="758"/>
      <c r="N46" s="758"/>
      <c r="O46" s="759"/>
      <c r="P46" s="757" t="s">
        <v>266</v>
      </c>
      <c r="Q46" s="758"/>
      <c r="R46" s="758"/>
      <c r="S46" s="758"/>
      <c r="T46" s="758"/>
      <c r="U46" s="759"/>
      <c r="V46" s="757" t="s">
        <v>267</v>
      </c>
      <c r="W46" s="758"/>
      <c r="X46" s="758"/>
      <c r="Y46" s="758"/>
      <c r="Z46" s="758"/>
      <c r="AA46" s="759"/>
      <c r="AB46" s="757" t="s">
        <v>268</v>
      </c>
      <c r="AC46" s="766"/>
      <c r="AD46" s="758"/>
      <c r="AE46" s="758"/>
      <c r="AF46" s="758"/>
      <c r="AG46" s="759"/>
      <c r="AH46" s="757" t="s">
        <v>269</v>
      </c>
      <c r="AI46" s="758"/>
      <c r="AJ46" s="758"/>
      <c r="AK46" s="758"/>
      <c r="AL46" s="758"/>
      <c r="AM46" s="759"/>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row>
    <row r="47" spans="1:80" x14ac:dyDescent="0.25">
      <c r="A47" s="27"/>
      <c r="B47" s="27"/>
      <c r="C47" s="27"/>
      <c r="D47" s="27"/>
      <c r="E47" s="27"/>
      <c r="F47" s="27"/>
      <c r="G47" s="27"/>
      <c r="H47" s="27"/>
      <c r="I47" s="27"/>
      <c r="J47" s="760"/>
      <c r="K47" s="761"/>
      <c r="L47" s="761"/>
      <c r="M47" s="761"/>
      <c r="N47" s="761"/>
      <c r="O47" s="762"/>
      <c r="P47" s="760"/>
      <c r="Q47" s="761"/>
      <c r="R47" s="761"/>
      <c r="S47" s="761"/>
      <c r="T47" s="761"/>
      <c r="U47" s="762"/>
      <c r="V47" s="760"/>
      <c r="W47" s="761"/>
      <c r="X47" s="761"/>
      <c r="Y47" s="761"/>
      <c r="Z47" s="761"/>
      <c r="AA47" s="762"/>
      <c r="AB47" s="760"/>
      <c r="AC47" s="761"/>
      <c r="AD47" s="761"/>
      <c r="AE47" s="761"/>
      <c r="AF47" s="761"/>
      <c r="AG47" s="762"/>
      <c r="AH47" s="760"/>
      <c r="AI47" s="761"/>
      <c r="AJ47" s="761"/>
      <c r="AK47" s="761"/>
      <c r="AL47" s="761"/>
      <c r="AM47" s="762"/>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row>
    <row r="48" spans="1:80" x14ac:dyDescent="0.25">
      <c r="A48" s="27"/>
      <c r="B48" s="27"/>
      <c r="C48" s="27"/>
      <c r="D48" s="27"/>
      <c r="E48" s="27"/>
      <c r="F48" s="27"/>
      <c r="G48" s="27"/>
      <c r="H48" s="27"/>
      <c r="I48" s="27"/>
      <c r="J48" s="760"/>
      <c r="K48" s="761"/>
      <c r="L48" s="761"/>
      <c r="M48" s="761"/>
      <c r="N48" s="761"/>
      <c r="O48" s="762"/>
      <c r="P48" s="760"/>
      <c r="Q48" s="761"/>
      <c r="R48" s="761"/>
      <c r="S48" s="761"/>
      <c r="T48" s="761"/>
      <c r="U48" s="762"/>
      <c r="V48" s="760"/>
      <c r="W48" s="761"/>
      <c r="X48" s="761"/>
      <c r="Y48" s="761"/>
      <c r="Z48" s="761"/>
      <c r="AA48" s="762"/>
      <c r="AB48" s="760"/>
      <c r="AC48" s="761"/>
      <c r="AD48" s="761"/>
      <c r="AE48" s="761"/>
      <c r="AF48" s="761"/>
      <c r="AG48" s="762"/>
      <c r="AH48" s="760"/>
      <c r="AI48" s="761"/>
      <c r="AJ48" s="761"/>
      <c r="AK48" s="761"/>
      <c r="AL48" s="761"/>
      <c r="AM48" s="762"/>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row>
    <row r="49" spans="1:80" x14ac:dyDescent="0.25">
      <c r="A49" s="27"/>
      <c r="B49" s="27"/>
      <c r="C49" s="27"/>
      <c r="D49" s="27"/>
      <c r="E49" s="27"/>
      <c r="F49" s="27"/>
      <c r="G49" s="27"/>
      <c r="H49" s="27"/>
      <c r="I49" s="27"/>
      <c r="J49" s="760"/>
      <c r="K49" s="761"/>
      <c r="L49" s="761"/>
      <c r="M49" s="761"/>
      <c r="N49" s="761"/>
      <c r="O49" s="762"/>
      <c r="P49" s="760"/>
      <c r="Q49" s="761"/>
      <c r="R49" s="761"/>
      <c r="S49" s="761"/>
      <c r="T49" s="761"/>
      <c r="U49" s="762"/>
      <c r="V49" s="760"/>
      <c r="W49" s="761"/>
      <c r="X49" s="761"/>
      <c r="Y49" s="761"/>
      <c r="Z49" s="761"/>
      <c r="AA49" s="762"/>
      <c r="AB49" s="760"/>
      <c r="AC49" s="761"/>
      <c r="AD49" s="761"/>
      <c r="AE49" s="761"/>
      <c r="AF49" s="761"/>
      <c r="AG49" s="762"/>
      <c r="AH49" s="760"/>
      <c r="AI49" s="761"/>
      <c r="AJ49" s="761"/>
      <c r="AK49" s="761"/>
      <c r="AL49" s="761"/>
      <c r="AM49" s="762"/>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row>
    <row r="50" spans="1:80" x14ac:dyDescent="0.25">
      <c r="A50" s="27"/>
      <c r="B50" s="27"/>
      <c r="C50" s="27"/>
      <c r="D50" s="27"/>
      <c r="E50" s="27"/>
      <c r="F50" s="27"/>
      <c r="G50" s="27"/>
      <c r="H50" s="27"/>
      <c r="I50" s="27"/>
      <c r="J50" s="760"/>
      <c r="K50" s="761"/>
      <c r="L50" s="761"/>
      <c r="M50" s="761"/>
      <c r="N50" s="761"/>
      <c r="O50" s="762"/>
      <c r="P50" s="760"/>
      <c r="Q50" s="761"/>
      <c r="R50" s="761"/>
      <c r="S50" s="761"/>
      <c r="T50" s="761"/>
      <c r="U50" s="762"/>
      <c r="V50" s="760"/>
      <c r="W50" s="761"/>
      <c r="X50" s="761"/>
      <c r="Y50" s="761"/>
      <c r="Z50" s="761"/>
      <c r="AA50" s="762"/>
      <c r="AB50" s="760"/>
      <c r="AC50" s="761"/>
      <c r="AD50" s="761"/>
      <c r="AE50" s="761"/>
      <c r="AF50" s="761"/>
      <c r="AG50" s="762"/>
      <c r="AH50" s="760"/>
      <c r="AI50" s="761"/>
      <c r="AJ50" s="761"/>
      <c r="AK50" s="761"/>
      <c r="AL50" s="761"/>
      <c r="AM50" s="762"/>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row>
    <row r="51" spans="1:80" ht="15.75" thickBot="1" x14ac:dyDescent="0.3">
      <c r="A51" s="27"/>
      <c r="B51" s="27"/>
      <c r="C51" s="27"/>
      <c r="D51" s="27"/>
      <c r="E51" s="27"/>
      <c r="F51" s="27"/>
      <c r="G51" s="27"/>
      <c r="H51" s="27"/>
      <c r="I51" s="27"/>
      <c r="J51" s="763"/>
      <c r="K51" s="764"/>
      <c r="L51" s="764"/>
      <c r="M51" s="764"/>
      <c r="N51" s="764"/>
      <c r="O51" s="765"/>
      <c r="P51" s="763"/>
      <c r="Q51" s="764"/>
      <c r="R51" s="764"/>
      <c r="S51" s="764"/>
      <c r="T51" s="764"/>
      <c r="U51" s="765"/>
      <c r="V51" s="763"/>
      <c r="W51" s="764"/>
      <c r="X51" s="764"/>
      <c r="Y51" s="764"/>
      <c r="Z51" s="764"/>
      <c r="AA51" s="765"/>
      <c r="AB51" s="763"/>
      <c r="AC51" s="764"/>
      <c r="AD51" s="764"/>
      <c r="AE51" s="764"/>
      <c r="AF51" s="764"/>
      <c r="AG51" s="765"/>
      <c r="AH51" s="763"/>
      <c r="AI51" s="764"/>
      <c r="AJ51" s="764"/>
      <c r="AK51" s="764"/>
      <c r="AL51" s="764"/>
      <c r="AM51" s="765"/>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row>
    <row r="52" spans="1:80" x14ac:dyDescent="0.2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row>
    <row r="53" spans="1:80" ht="15" customHeight="1" x14ac:dyDescent="0.25">
      <c r="A53" s="27"/>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row>
    <row r="54" spans="1:80" ht="15" customHeight="1" x14ac:dyDescent="0.25">
      <c r="A54" s="27"/>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row>
    <row r="55" spans="1:80" x14ac:dyDescent="0.2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row>
    <row r="56" spans="1:80" x14ac:dyDescent="0.2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row>
    <row r="57" spans="1:80" x14ac:dyDescent="0.2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row>
    <row r="58" spans="1:80" x14ac:dyDescent="0.2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row>
    <row r="59" spans="1:80" x14ac:dyDescent="0.2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row>
    <row r="60" spans="1:80" x14ac:dyDescent="0.2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row>
    <row r="61" spans="1:80" x14ac:dyDescent="0.2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row>
    <row r="62" spans="1:80" x14ac:dyDescent="0.2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row>
    <row r="63" spans="1:80" x14ac:dyDescent="0.2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row>
    <row r="64" spans="1:80" x14ac:dyDescent="0.2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row>
    <row r="65" spans="1:80" x14ac:dyDescent="0.2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row>
    <row r="66" spans="1:80" x14ac:dyDescent="0.2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row>
    <row r="67" spans="1:80" x14ac:dyDescent="0.2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row>
    <row r="68" spans="1:80" x14ac:dyDescent="0.2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row>
    <row r="69" spans="1:80" x14ac:dyDescent="0.2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row>
    <row r="70" spans="1:80" x14ac:dyDescent="0.2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row>
    <row r="71" spans="1:80" x14ac:dyDescent="0.2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row>
    <row r="72" spans="1:80" x14ac:dyDescent="0.2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row>
    <row r="73" spans="1:80" x14ac:dyDescent="0.2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row>
    <row r="74" spans="1:80" x14ac:dyDescent="0.2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row>
    <row r="75" spans="1:80" x14ac:dyDescent="0.2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row>
    <row r="76" spans="1:80" x14ac:dyDescent="0.2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row>
    <row r="77" spans="1:80" x14ac:dyDescent="0.2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row>
    <row r="78" spans="1:80" x14ac:dyDescent="0.2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row>
    <row r="79" spans="1:80" x14ac:dyDescent="0.2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row>
    <row r="80" spans="1:80" x14ac:dyDescent="0.2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row>
    <row r="81" spans="1:63" x14ac:dyDescent="0.2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row>
    <row r="82" spans="1:63" x14ac:dyDescent="0.2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row>
    <row r="83" spans="1:63"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row>
    <row r="84" spans="1:63" x14ac:dyDescent="0.2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row>
    <row r="85" spans="1:63" x14ac:dyDescent="0.2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row>
    <row r="86" spans="1:63" x14ac:dyDescent="0.2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row>
    <row r="87" spans="1:63" x14ac:dyDescent="0.2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row>
    <row r="88" spans="1:63" x14ac:dyDescent="0.2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row>
    <row r="89" spans="1:63" x14ac:dyDescent="0.2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row>
    <row r="90" spans="1:63" x14ac:dyDescent="0.2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row>
    <row r="91" spans="1:63" x14ac:dyDescent="0.2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row>
    <row r="92" spans="1:63" x14ac:dyDescent="0.2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row>
    <row r="93" spans="1:63" x14ac:dyDescent="0.2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row>
    <row r="94" spans="1:63" x14ac:dyDescent="0.2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row>
    <row r="95" spans="1:63" x14ac:dyDescent="0.2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row>
    <row r="96" spans="1:63" x14ac:dyDescent="0.2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row>
    <row r="97" spans="1:63" x14ac:dyDescent="0.2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row>
    <row r="98" spans="1:63" x14ac:dyDescent="0.2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row>
    <row r="99" spans="1:63" x14ac:dyDescent="0.2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row>
    <row r="100" spans="1:63" x14ac:dyDescent="0.2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row>
    <row r="101" spans="1:63" x14ac:dyDescent="0.2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row>
    <row r="102" spans="1:63" x14ac:dyDescent="0.2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row>
    <row r="103" spans="1:63" x14ac:dyDescent="0.2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row>
    <row r="104" spans="1:63" x14ac:dyDescent="0.2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row>
    <row r="105" spans="1:63" x14ac:dyDescent="0.2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row>
    <row r="106" spans="1:63" x14ac:dyDescent="0.2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row>
    <row r="107" spans="1:63" x14ac:dyDescent="0.2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row>
    <row r="108" spans="1:63" x14ac:dyDescent="0.2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row>
    <row r="109" spans="1:63" x14ac:dyDescent="0.2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row>
    <row r="110" spans="1:63" x14ac:dyDescent="0.2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row>
    <row r="111" spans="1:63" x14ac:dyDescent="0.2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row>
    <row r="112" spans="1:63" x14ac:dyDescent="0.2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row>
    <row r="113" spans="1:63" x14ac:dyDescent="0.2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row>
    <row r="114" spans="1:63" x14ac:dyDescent="0.2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row>
    <row r="115" spans="1:63" x14ac:dyDescent="0.2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row>
    <row r="116" spans="1:63" x14ac:dyDescent="0.2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row>
    <row r="117" spans="1:63" x14ac:dyDescent="0.2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row>
    <row r="118" spans="1:63" x14ac:dyDescent="0.2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row>
    <row r="119" spans="1:63" x14ac:dyDescent="0.2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row>
    <row r="120" spans="1:63" x14ac:dyDescent="0.2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row>
    <row r="121" spans="1:63" x14ac:dyDescent="0.2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row>
    <row r="122" spans="1:63" x14ac:dyDescent="0.25">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row>
    <row r="123" spans="1:63" x14ac:dyDescent="0.25">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row>
    <row r="124" spans="1:63" x14ac:dyDescent="0.25">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row>
    <row r="125" spans="1:63" x14ac:dyDescent="0.25">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row>
    <row r="126" spans="1:63" x14ac:dyDescent="0.25">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row>
    <row r="127" spans="1:63" x14ac:dyDescent="0.25">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row>
    <row r="128" spans="1:63" x14ac:dyDescent="0.25">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row>
    <row r="129" spans="2:63" x14ac:dyDescent="0.25">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row>
    <row r="130" spans="2:63" x14ac:dyDescent="0.25">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row>
    <row r="131" spans="2:63" x14ac:dyDescent="0.25">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row>
    <row r="132" spans="2:63" x14ac:dyDescent="0.25">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row>
    <row r="133" spans="2:63" x14ac:dyDescent="0.25">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row>
    <row r="134" spans="2:63" x14ac:dyDescent="0.25">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row>
    <row r="135" spans="2:63" x14ac:dyDescent="0.25">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row>
    <row r="136" spans="2:63" x14ac:dyDescent="0.25">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row>
    <row r="137" spans="2:63" x14ac:dyDescent="0.25">
      <c r="B137" s="27"/>
      <c r="C137" s="27"/>
      <c r="D137" s="27"/>
      <c r="E137" s="27"/>
      <c r="F137" s="27"/>
      <c r="G137" s="27"/>
      <c r="H137" s="27"/>
      <c r="I137" s="27"/>
    </row>
    <row r="138" spans="2:63" x14ac:dyDescent="0.25">
      <c r="B138" s="27"/>
      <c r="C138" s="27"/>
      <c r="D138" s="27"/>
      <c r="E138" s="27"/>
      <c r="F138" s="27"/>
      <c r="G138" s="27"/>
      <c r="H138" s="27"/>
      <c r="I138" s="27"/>
    </row>
    <row r="139" spans="2:63" x14ac:dyDescent="0.25">
      <c r="B139" s="27"/>
      <c r="C139" s="27"/>
      <c r="D139" s="27"/>
      <c r="E139" s="27"/>
      <c r="F139" s="27"/>
      <c r="G139" s="27"/>
      <c r="H139" s="27"/>
      <c r="I139" s="27"/>
    </row>
    <row r="140" spans="2:63" x14ac:dyDescent="0.25">
      <c r="B140" s="27"/>
      <c r="C140" s="27"/>
      <c r="D140" s="27"/>
      <c r="E140" s="27"/>
      <c r="F140" s="27"/>
      <c r="G140" s="27"/>
      <c r="H140" s="27"/>
      <c r="I140" s="27"/>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0C6C-E6B8-42B1-968F-9547D759364D}">
  <dimension ref="A1:CM248"/>
  <sheetViews>
    <sheetView zoomScale="40" zoomScaleNormal="40" workbookViewId="0">
      <selection activeCell="AX3" sqref="AX3"/>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row>
    <row r="2" spans="1:91" ht="18" customHeight="1" x14ac:dyDescent="0.25">
      <c r="A2" s="27"/>
      <c r="B2" s="853" t="s">
        <v>270</v>
      </c>
      <c r="C2" s="854"/>
      <c r="D2" s="854"/>
      <c r="E2" s="854"/>
      <c r="F2" s="854"/>
      <c r="G2" s="854"/>
      <c r="H2" s="854"/>
      <c r="I2" s="854"/>
      <c r="J2" s="840" t="s">
        <v>2</v>
      </c>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840"/>
      <c r="AJ2" s="840"/>
      <c r="AK2" s="840"/>
      <c r="AL2" s="840"/>
      <c r="AM2" s="840"/>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row>
    <row r="3" spans="1:91" ht="43.5" customHeight="1" x14ac:dyDescent="0.25">
      <c r="A3" s="27"/>
      <c r="B3" s="854"/>
      <c r="C3" s="854"/>
      <c r="D3" s="854"/>
      <c r="E3" s="854"/>
      <c r="F3" s="854"/>
      <c r="G3" s="854"/>
      <c r="H3" s="854"/>
      <c r="I3" s="854"/>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840"/>
      <c r="AJ3" s="840"/>
      <c r="AK3" s="840"/>
      <c r="AL3" s="840"/>
      <c r="AM3" s="840"/>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row>
    <row r="4" spans="1:91" ht="48.75" customHeight="1" x14ac:dyDescent="0.25">
      <c r="A4" s="27"/>
      <c r="B4" s="854"/>
      <c r="C4" s="854"/>
      <c r="D4" s="854"/>
      <c r="E4" s="854"/>
      <c r="F4" s="854"/>
      <c r="G4" s="854"/>
      <c r="H4" s="854"/>
      <c r="I4" s="854"/>
      <c r="J4" s="840"/>
      <c r="K4" s="840"/>
      <c r="L4" s="840"/>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row>
    <row r="5" spans="1:91" ht="15.75" thickBot="1" x14ac:dyDescent="0.3">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row>
    <row r="6" spans="1:91" ht="15" customHeight="1" x14ac:dyDescent="0.25">
      <c r="A6" s="27"/>
      <c r="B6" s="841" t="s">
        <v>1</v>
      </c>
      <c r="C6" s="841"/>
      <c r="D6" s="842"/>
      <c r="E6" s="843" t="s">
        <v>260</v>
      </c>
      <c r="F6" s="844"/>
      <c r="G6" s="844"/>
      <c r="H6" s="844"/>
      <c r="I6" s="845"/>
      <c r="J6" s="60" t="str">
        <f>IF(AND('[2]Mapa final'!$Y$10="Muy Alta",'[2]Mapa final'!$AA$10="Leve"),CONCATENATE("R1C",'[2]Mapa final'!$O$10),"")</f>
        <v/>
      </c>
      <c r="K6" s="61" t="str">
        <f>IF(AND('[2]Mapa final'!$Y$11="Muy Alta",'[2]Mapa final'!$AA$11="Leve"),CONCATENATE("R1C",'[2]Mapa final'!$O$11),"")</f>
        <v/>
      </c>
      <c r="L6" s="61" t="str">
        <f>IF(AND('[2]Mapa final'!$Y$12="Muy Alta",'[2]Mapa final'!$AA$12="Leve"),CONCATENATE("R1C",'[2]Mapa final'!$O$12),"")</f>
        <v/>
      </c>
      <c r="M6" s="61" t="str">
        <f>IF(AND('[2]Mapa final'!$Y$13="Muy Alta",'[2]Mapa final'!$AA$13="Leve"),CONCATENATE("R1C",'[2]Mapa final'!$O$13),"")</f>
        <v/>
      </c>
      <c r="N6" s="61" t="str">
        <f>IF(AND('[2]Mapa final'!$Y$14="Muy Alta",'[2]Mapa final'!$AA$14="Leve"),CONCATENATE("R1C",'[2]Mapa final'!$O$14),"")</f>
        <v/>
      </c>
      <c r="O6" s="62" t="str">
        <f>IF(AND('[2]Mapa final'!$Y$15="Muy Alta",'[2]Mapa final'!$AA$15="Leve"),CONCATENATE("R1C",'[2]Mapa final'!$O$15),"")</f>
        <v/>
      </c>
      <c r="P6" s="60" t="str">
        <f>IF(AND('[2]Mapa final'!$Y$10="Muy Alta",'[2]Mapa final'!$AA$10="Menor"),CONCATENATE("R1C",'[2]Mapa final'!$O$10),"")</f>
        <v/>
      </c>
      <c r="Q6" s="61" t="str">
        <f>IF(AND('[2]Mapa final'!$Y$11="Muy Alta",'[2]Mapa final'!$AA$11="Menor"),CONCATENATE("R1C",'[2]Mapa final'!$O$11),"")</f>
        <v/>
      </c>
      <c r="R6" s="61" t="str">
        <f>IF(AND('[2]Mapa final'!$Y$12="Muy Alta",'[2]Mapa final'!$AA$12="Menor"),CONCATENATE("R1C",'[2]Mapa final'!$O$12),"")</f>
        <v/>
      </c>
      <c r="S6" s="61" t="str">
        <f>IF(AND('[2]Mapa final'!$Y$13="Muy Alta",'[2]Mapa final'!$AA$13="Menor"),CONCATENATE("R1C",'[2]Mapa final'!$O$13),"")</f>
        <v/>
      </c>
      <c r="T6" s="61" t="str">
        <f>IF(AND('[2]Mapa final'!$Y$14="Muy Alta",'[2]Mapa final'!$AA$14="Menor"),CONCATENATE("R1C",'[2]Mapa final'!$O$14),"")</f>
        <v/>
      </c>
      <c r="U6" s="62" t="str">
        <f>IF(AND('[2]Mapa final'!$Y$15="Muy Alta",'[2]Mapa final'!$AA$15="Menor"),CONCATENATE("R1C",'[2]Mapa final'!$O$15),"")</f>
        <v/>
      </c>
      <c r="V6" s="60" t="str">
        <f>IF(AND('[2]Mapa final'!$Y$10="Muy Alta",'[2]Mapa final'!$AA$10="Moderado"),CONCATENATE("R1C",'[2]Mapa final'!$O$10),"")</f>
        <v/>
      </c>
      <c r="W6" s="61" t="str">
        <f>IF(AND('[2]Mapa final'!$Y$11="Muy Alta",'[2]Mapa final'!$AA$11="Moderado"),CONCATENATE("R1C",'[2]Mapa final'!$O$11),"")</f>
        <v/>
      </c>
      <c r="X6" s="61" t="str">
        <f>IF(AND('[2]Mapa final'!$Y$12="Muy Alta",'[2]Mapa final'!$AA$12="Moderado"),CONCATENATE("R1C",'[2]Mapa final'!$O$12),"")</f>
        <v/>
      </c>
      <c r="Y6" s="61" t="str">
        <f>IF(AND('[2]Mapa final'!$Y$13="Muy Alta",'[2]Mapa final'!$AA$13="Moderado"),CONCATENATE("R1C",'[2]Mapa final'!$O$13),"")</f>
        <v/>
      </c>
      <c r="Z6" s="61" t="str">
        <f>IF(AND('[2]Mapa final'!$Y$14="Muy Alta",'[2]Mapa final'!$AA$14="Moderado"),CONCATENATE("R1C",'[2]Mapa final'!$O$14),"")</f>
        <v/>
      </c>
      <c r="AA6" s="62" t="str">
        <f>IF(AND('[2]Mapa final'!$Y$15="Muy Alta",'[2]Mapa final'!$AA$15="Moderado"),CONCATENATE("R1C",'[2]Mapa final'!$O$15),"")</f>
        <v/>
      </c>
      <c r="AB6" s="60" t="str">
        <f>IF(AND('[2]Mapa final'!$Y$10="Muy Alta",'[2]Mapa final'!$AA$10="Mayor"),CONCATENATE("R1C",'[2]Mapa final'!$O$10),"")</f>
        <v/>
      </c>
      <c r="AC6" s="61" t="str">
        <f>IF(AND('[2]Mapa final'!$Y$11="Muy Alta",'[2]Mapa final'!$AA$11="Mayor"),CONCATENATE("R1C",'[2]Mapa final'!$O$11),"")</f>
        <v/>
      </c>
      <c r="AD6" s="61" t="str">
        <f>IF(AND('[2]Mapa final'!$Y$12="Muy Alta",'[2]Mapa final'!$AA$12="Mayor"),CONCATENATE("R1C",'[2]Mapa final'!$O$12),"")</f>
        <v/>
      </c>
      <c r="AE6" s="61" t="str">
        <f>IF(AND('[2]Mapa final'!$Y$13="Muy Alta",'[2]Mapa final'!$AA$13="Mayor"),CONCATENATE("R1C",'[2]Mapa final'!$O$13),"")</f>
        <v/>
      </c>
      <c r="AF6" s="61" t="str">
        <f>IF(AND('[2]Mapa final'!$Y$14="Muy Alta",'[2]Mapa final'!$AA$14="Mayor"),CONCATENATE("R1C",'[2]Mapa final'!$O$14),"")</f>
        <v/>
      </c>
      <c r="AG6" s="62" t="str">
        <f>IF(AND('[2]Mapa final'!$Y$15="Muy Alta",'[2]Mapa final'!$AA$15="Mayor"),CONCATENATE("R1C",'[2]Mapa final'!$O$15),"")</f>
        <v/>
      </c>
      <c r="AH6" s="63" t="str">
        <f>IF(AND('[2]Mapa final'!$Y$10="Muy Alta",'[2]Mapa final'!$AA$10="Catastrófico"),CONCATENATE("R1C",'[2]Mapa final'!$O$10),"")</f>
        <v/>
      </c>
      <c r="AI6" s="64" t="str">
        <f>IF(AND('[2]Mapa final'!$Y$11="Muy Alta",'[2]Mapa final'!$AA$11="Catastrófico"),CONCATENATE("R1C",'[2]Mapa final'!$O$11),"")</f>
        <v/>
      </c>
      <c r="AJ6" s="64" t="str">
        <f>IF(AND('[2]Mapa final'!$Y$12="Muy Alta",'[2]Mapa final'!$AA$12="Catastrófico"),CONCATENATE("R1C",'[2]Mapa final'!$O$12),"")</f>
        <v/>
      </c>
      <c r="AK6" s="64" t="str">
        <f>IF(AND('[2]Mapa final'!$Y$13="Muy Alta",'[2]Mapa final'!$AA$13="Catastrófico"),CONCATENATE("R1C",'[2]Mapa final'!$O$13),"")</f>
        <v/>
      </c>
      <c r="AL6" s="64" t="str">
        <f>IF(AND('[2]Mapa final'!$Y$14="Muy Alta",'[2]Mapa final'!$AA$14="Catastrófico"),CONCATENATE("R1C",'[2]Mapa final'!$O$14),"")</f>
        <v/>
      </c>
      <c r="AM6" s="65" t="str">
        <f>IF(AND('[2]Mapa final'!$Y$15="Muy Alta",'[2]Mapa final'!$AA$15="Catastrófico"),CONCATENATE("R1C",'[2]Mapa final'!$O$15),"")</f>
        <v/>
      </c>
      <c r="AN6" s="27"/>
      <c r="AO6" s="855" t="s">
        <v>34</v>
      </c>
      <c r="AP6" s="856"/>
      <c r="AQ6" s="856"/>
      <c r="AR6" s="856"/>
      <c r="AS6" s="856"/>
      <c r="AT6" s="85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row>
    <row r="7" spans="1:91" ht="15" customHeight="1" x14ac:dyDescent="0.25">
      <c r="A7" s="27"/>
      <c r="B7" s="841"/>
      <c r="C7" s="841"/>
      <c r="D7" s="842"/>
      <c r="E7" s="846"/>
      <c r="F7" s="847"/>
      <c r="G7" s="847"/>
      <c r="H7" s="847"/>
      <c r="I7" s="848"/>
      <c r="J7" s="66" t="str">
        <f>IF(AND('[2]Mapa final'!$Y$16="Muy Alta",'[2]Mapa final'!$AA$16="Leve"),CONCATENATE("R2C",'[2]Mapa final'!$O$16),"")</f>
        <v/>
      </c>
      <c r="K7" s="67" t="str">
        <f>IF(AND('[2]Mapa final'!$Y$17="Muy Alta",'[2]Mapa final'!$AA$17="Leve"),CONCATENATE("R2C",'[2]Mapa final'!$O$17),"")</f>
        <v/>
      </c>
      <c r="L7" s="67" t="str">
        <f>IF(AND('[2]Mapa final'!$Y$18="Muy Alta",'[2]Mapa final'!$AA$18="Leve"),CONCATENATE("R2C",'[2]Mapa final'!$O$18),"")</f>
        <v/>
      </c>
      <c r="M7" s="67" t="str">
        <f>IF(AND('[2]Mapa final'!$Y$19="Muy Alta",'[2]Mapa final'!$AA$19="Leve"),CONCATENATE("R2C",'[2]Mapa final'!$O$19),"")</f>
        <v/>
      </c>
      <c r="N7" s="67" t="str">
        <f>IF(AND('[2]Mapa final'!$Y$20="Muy Alta",'[2]Mapa final'!$AA$20="Leve"),CONCATENATE("R2C",'[2]Mapa final'!$O$20),"")</f>
        <v/>
      </c>
      <c r="O7" s="68" t="str">
        <f>IF(AND('[2]Mapa final'!$Y$21="Muy Alta",'[2]Mapa final'!$AA$21="Leve"),CONCATENATE("R2C",'[2]Mapa final'!$O$21),"")</f>
        <v/>
      </c>
      <c r="P7" s="66" t="str">
        <f>IF(AND('[2]Mapa final'!$Y$16="Muy Alta",'[2]Mapa final'!$AA$16="Menor"),CONCATENATE("R2C",'[2]Mapa final'!$O$16),"")</f>
        <v/>
      </c>
      <c r="Q7" s="67" t="str">
        <f>IF(AND('[2]Mapa final'!$Y$17="Muy Alta",'[2]Mapa final'!$AA$17="Menor"),CONCATENATE("R2C",'[2]Mapa final'!$O$17),"")</f>
        <v/>
      </c>
      <c r="R7" s="67" t="str">
        <f>IF(AND('[2]Mapa final'!$Y$18="Muy Alta",'[2]Mapa final'!$AA$18="Menor"),CONCATENATE("R2C",'[2]Mapa final'!$O$18),"")</f>
        <v/>
      </c>
      <c r="S7" s="67" t="str">
        <f>IF(AND('[2]Mapa final'!$Y$19="Muy Alta",'[2]Mapa final'!$AA$19="Menor"),CONCATENATE("R2C",'[2]Mapa final'!$O$19),"")</f>
        <v/>
      </c>
      <c r="T7" s="67" t="str">
        <f>IF(AND('[2]Mapa final'!$Y$20="Muy Alta",'[2]Mapa final'!$AA$20="Menor"),CONCATENATE("R2C",'[2]Mapa final'!$O$20),"")</f>
        <v/>
      </c>
      <c r="U7" s="68" t="str">
        <f>IF(AND('[2]Mapa final'!$Y$21="Muy Alta",'[2]Mapa final'!$AA$21="Menor"),CONCATENATE("R2C",'[2]Mapa final'!$O$21),"")</f>
        <v/>
      </c>
      <c r="V7" s="66" t="str">
        <f>IF(AND('[2]Mapa final'!$Y$16="Muy Alta",'[2]Mapa final'!$AA$16="Moderado"),CONCATENATE("R2C",'[2]Mapa final'!$O$16),"")</f>
        <v/>
      </c>
      <c r="W7" s="67" t="str">
        <f>IF(AND('[2]Mapa final'!$Y$17="Muy Alta",'[2]Mapa final'!$AA$17="Moderado"),CONCATENATE("R2C",'[2]Mapa final'!$O$17),"")</f>
        <v/>
      </c>
      <c r="X7" s="67" t="str">
        <f>IF(AND('[2]Mapa final'!$Y$18="Muy Alta",'[2]Mapa final'!$AA$18="Moderado"),CONCATENATE("R2C",'[2]Mapa final'!$O$18),"")</f>
        <v/>
      </c>
      <c r="Y7" s="67" t="str">
        <f>IF(AND('[2]Mapa final'!$Y$19="Muy Alta",'[2]Mapa final'!$AA$19="Moderado"),CONCATENATE("R2C",'[2]Mapa final'!$O$19),"")</f>
        <v/>
      </c>
      <c r="Z7" s="67" t="str">
        <f>IF(AND('[2]Mapa final'!$Y$20="Muy Alta",'[2]Mapa final'!$AA$20="Moderado"),CONCATENATE("R2C",'[2]Mapa final'!$O$20),"")</f>
        <v/>
      </c>
      <c r="AA7" s="68" t="str">
        <f>IF(AND('[2]Mapa final'!$Y$21="Muy Alta",'[2]Mapa final'!$AA$21="Moderado"),CONCATENATE("R2C",'[2]Mapa final'!$O$21),"")</f>
        <v/>
      </c>
      <c r="AB7" s="66" t="str">
        <f>IF(AND('[2]Mapa final'!$Y$16="Muy Alta",'[2]Mapa final'!$AA$16="Mayor"),CONCATENATE("R2C",'[2]Mapa final'!$O$16),"")</f>
        <v/>
      </c>
      <c r="AC7" s="67" t="str">
        <f>IF(AND('[2]Mapa final'!$Y$17="Muy Alta",'[2]Mapa final'!$AA$17="Mayor"),CONCATENATE("R2C",'[2]Mapa final'!$O$17),"")</f>
        <v/>
      </c>
      <c r="AD7" s="67" t="str">
        <f>IF(AND('[2]Mapa final'!$Y$18="Muy Alta",'[2]Mapa final'!$AA$18="Mayor"),CONCATENATE("R2C",'[2]Mapa final'!$O$18),"")</f>
        <v/>
      </c>
      <c r="AE7" s="67" t="str">
        <f>IF(AND('[2]Mapa final'!$Y$19="Muy Alta",'[2]Mapa final'!$AA$19="Mayor"),CONCATENATE("R2C",'[2]Mapa final'!$O$19),"")</f>
        <v/>
      </c>
      <c r="AF7" s="67" t="str">
        <f>IF(AND('[2]Mapa final'!$Y$20="Muy Alta",'[2]Mapa final'!$AA$20="Mayor"),CONCATENATE("R2C",'[2]Mapa final'!$O$20),"")</f>
        <v/>
      </c>
      <c r="AG7" s="68" t="str">
        <f>IF(AND('[2]Mapa final'!$Y$21="Muy Alta",'[2]Mapa final'!$AA$21="Mayor"),CONCATENATE("R2C",'[2]Mapa final'!$O$21),"")</f>
        <v/>
      </c>
      <c r="AH7" s="69" t="str">
        <f>IF(AND('[2]Mapa final'!$Y$16="Muy Alta",'[2]Mapa final'!$AA$16="Catastrófico"),CONCATENATE("R2C",'[2]Mapa final'!$O$16),"")</f>
        <v/>
      </c>
      <c r="AI7" s="70" t="str">
        <f>IF(AND('[2]Mapa final'!$Y$17="Muy Alta",'[2]Mapa final'!$AA$17="Catastrófico"),CONCATENATE("R2C",'[2]Mapa final'!$O$17),"")</f>
        <v/>
      </c>
      <c r="AJ7" s="70" t="str">
        <f>IF(AND('[2]Mapa final'!$Y$18="Muy Alta",'[2]Mapa final'!$AA$18="Catastrófico"),CONCATENATE("R2C",'[2]Mapa final'!$O$18),"")</f>
        <v/>
      </c>
      <c r="AK7" s="70" t="str">
        <f>IF(AND('[2]Mapa final'!$Y$19="Muy Alta",'[2]Mapa final'!$AA$19="Catastrófico"),CONCATENATE("R2C",'[2]Mapa final'!$O$19),"")</f>
        <v/>
      </c>
      <c r="AL7" s="70" t="str">
        <f>IF(AND('[2]Mapa final'!$Y$20="Muy Alta",'[2]Mapa final'!$AA$20="Catastrófico"),CONCATENATE("R2C",'[2]Mapa final'!$O$20),"")</f>
        <v/>
      </c>
      <c r="AM7" s="71" t="str">
        <f>IF(AND('[2]Mapa final'!$Y$21="Muy Alta",'[2]Mapa final'!$AA$21="Catastrófico"),CONCATENATE("R2C",'[2]Mapa final'!$O$21),"")</f>
        <v/>
      </c>
      <c r="AN7" s="27"/>
      <c r="AO7" s="858"/>
      <c r="AP7" s="859"/>
      <c r="AQ7" s="859"/>
      <c r="AR7" s="859"/>
      <c r="AS7" s="859"/>
      <c r="AT7" s="860"/>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row>
    <row r="8" spans="1:91" ht="15" customHeight="1" x14ac:dyDescent="0.25">
      <c r="A8" s="27"/>
      <c r="B8" s="841"/>
      <c r="C8" s="841"/>
      <c r="D8" s="842"/>
      <c r="E8" s="846"/>
      <c r="F8" s="847"/>
      <c r="G8" s="847"/>
      <c r="H8" s="847"/>
      <c r="I8" s="848"/>
      <c r="J8" s="66" t="str">
        <f>IF(AND('[2]Mapa final'!$Y$22="Muy Alta",'[2]Mapa final'!$AA$22="Leve"),CONCATENATE("R3C",'[2]Mapa final'!$O$22),"")</f>
        <v/>
      </c>
      <c r="K8" s="67" t="str">
        <f>IF(AND('[2]Mapa final'!$Y$23="Muy Alta",'[2]Mapa final'!$AA$23="Leve"),CONCATENATE("R3C",'[2]Mapa final'!$O$23),"")</f>
        <v/>
      </c>
      <c r="L8" s="67" t="str">
        <f>IF(AND('[2]Mapa final'!$Y$24="Muy Alta",'[2]Mapa final'!$AA$24="Leve"),CONCATENATE("R3C",'[2]Mapa final'!$O$24),"")</f>
        <v/>
      </c>
      <c r="M8" s="67" t="str">
        <f>IF(AND('[2]Mapa final'!$Y$25="Muy Alta",'[2]Mapa final'!$AA$25="Leve"),CONCATENATE("R3C",'[2]Mapa final'!$O$25),"")</f>
        <v/>
      </c>
      <c r="N8" s="67" t="str">
        <f>IF(AND('[2]Mapa final'!$Y$26="Muy Alta",'[2]Mapa final'!$AA$26="Leve"),CONCATENATE("R3C",'[2]Mapa final'!$O$26),"")</f>
        <v/>
      </c>
      <c r="O8" s="68" t="str">
        <f>IF(AND('[2]Mapa final'!$Y$27="Muy Alta",'[2]Mapa final'!$AA$27="Leve"),CONCATENATE("R3C",'[2]Mapa final'!$O$27),"")</f>
        <v/>
      </c>
      <c r="P8" s="66" t="str">
        <f>IF(AND('[2]Mapa final'!$Y$22="Muy Alta",'[2]Mapa final'!$AA$22="Menor"),CONCATENATE("R3C",'[2]Mapa final'!$O$22),"")</f>
        <v/>
      </c>
      <c r="Q8" s="67" t="str">
        <f>IF(AND('[2]Mapa final'!$Y$23="Muy Alta",'[2]Mapa final'!$AA$23="Menor"),CONCATENATE("R3C",'[2]Mapa final'!$O$23),"")</f>
        <v/>
      </c>
      <c r="R8" s="67" t="str">
        <f>IF(AND('[2]Mapa final'!$Y$24="Muy Alta",'[2]Mapa final'!$AA$24="Menor"),CONCATENATE("R3C",'[2]Mapa final'!$O$24),"")</f>
        <v/>
      </c>
      <c r="S8" s="67" t="str">
        <f>IF(AND('[2]Mapa final'!$Y$25="Muy Alta",'[2]Mapa final'!$AA$25="Menor"),CONCATENATE("R3C",'[2]Mapa final'!$O$25),"")</f>
        <v/>
      </c>
      <c r="T8" s="67" t="str">
        <f>IF(AND('[2]Mapa final'!$Y$26="Muy Alta",'[2]Mapa final'!$AA$26="Menor"),CONCATENATE("R3C",'[2]Mapa final'!$O$26),"")</f>
        <v/>
      </c>
      <c r="U8" s="68" t="str">
        <f>IF(AND('[2]Mapa final'!$Y$27="Muy Alta",'[2]Mapa final'!$AA$27="Menor"),CONCATENATE("R3C",'[2]Mapa final'!$O$27),"")</f>
        <v/>
      </c>
      <c r="V8" s="66" t="str">
        <f>IF(AND('[2]Mapa final'!$Y$22="Muy Alta",'[2]Mapa final'!$AA$22="Moderado"),CONCATENATE("R3C",'[2]Mapa final'!$O$22),"")</f>
        <v/>
      </c>
      <c r="W8" s="67" t="str">
        <f>IF(AND('[2]Mapa final'!$Y$23="Muy Alta",'[2]Mapa final'!$AA$23="Moderado"),CONCATENATE("R3C",'[2]Mapa final'!$O$23),"")</f>
        <v/>
      </c>
      <c r="X8" s="67" t="str">
        <f>IF(AND('[2]Mapa final'!$Y$24="Muy Alta",'[2]Mapa final'!$AA$24="Moderado"),CONCATENATE("R3C",'[2]Mapa final'!$O$24),"")</f>
        <v/>
      </c>
      <c r="Y8" s="67" t="str">
        <f>IF(AND('[2]Mapa final'!$Y$25="Muy Alta",'[2]Mapa final'!$AA$25="Moderado"),CONCATENATE("R3C",'[2]Mapa final'!$O$25),"")</f>
        <v/>
      </c>
      <c r="Z8" s="67" t="str">
        <f>IF(AND('[2]Mapa final'!$Y$26="Muy Alta",'[2]Mapa final'!$AA$26="Moderado"),CONCATENATE("R3C",'[2]Mapa final'!$O$26),"")</f>
        <v/>
      </c>
      <c r="AA8" s="68" t="str">
        <f>IF(AND('[2]Mapa final'!$Y$27="Muy Alta",'[2]Mapa final'!$AA$27="Moderado"),CONCATENATE("R3C",'[2]Mapa final'!$O$27),"")</f>
        <v/>
      </c>
      <c r="AB8" s="66" t="str">
        <f>IF(AND('[2]Mapa final'!$Y$22="Muy Alta",'[2]Mapa final'!$AA$22="Mayor"),CONCATENATE("R3C",'[2]Mapa final'!$O$22),"")</f>
        <v/>
      </c>
      <c r="AC8" s="67" t="str">
        <f>IF(AND('[2]Mapa final'!$Y$23="Muy Alta",'[2]Mapa final'!$AA$23="Mayor"),CONCATENATE("R3C",'[2]Mapa final'!$O$23),"")</f>
        <v/>
      </c>
      <c r="AD8" s="67" t="str">
        <f>IF(AND('[2]Mapa final'!$Y$24="Muy Alta",'[2]Mapa final'!$AA$24="Mayor"),CONCATENATE("R3C",'[2]Mapa final'!$O$24),"")</f>
        <v/>
      </c>
      <c r="AE8" s="67" t="str">
        <f>IF(AND('[2]Mapa final'!$Y$25="Muy Alta",'[2]Mapa final'!$AA$25="Mayor"),CONCATENATE("R3C",'[2]Mapa final'!$O$25),"")</f>
        <v/>
      </c>
      <c r="AF8" s="67" t="str">
        <f>IF(AND('[2]Mapa final'!$Y$26="Muy Alta",'[2]Mapa final'!$AA$26="Mayor"),CONCATENATE("R3C",'[2]Mapa final'!$O$26),"")</f>
        <v/>
      </c>
      <c r="AG8" s="68" t="str">
        <f>IF(AND('[2]Mapa final'!$Y$27="Muy Alta",'[2]Mapa final'!$AA$27="Mayor"),CONCATENATE("R3C",'[2]Mapa final'!$O$27),"")</f>
        <v/>
      </c>
      <c r="AH8" s="69" t="str">
        <f>IF(AND('[2]Mapa final'!$Y$22="Muy Alta",'[2]Mapa final'!$AA$22="Catastrófico"),CONCATENATE("R3C",'[2]Mapa final'!$O$22),"")</f>
        <v/>
      </c>
      <c r="AI8" s="70" t="str">
        <f>IF(AND('[2]Mapa final'!$Y$23="Muy Alta",'[2]Mapa final'!$AA$23="Catastrófico"),CONCATENATE("R3C",'[2]Mapa final'!$O$23),"")</f>
        <v/>
      </c>
      <c r="AJ8" s="70" t="str">
        <f>IF(AND('[2]Mapa final'!$Y$24="Muy Alta",'[2]Mapa final'!$AA$24="Catastrófico"),CONCATENATE("R3C",'[2]Mapa final'!$O$24),"")</f>
        <v/>
      </c>
      <c r="AK8" s="70" t="str">
        <f>IF(AND('[2]Mapa final'!$Y$25="Muy Alta",'[2]Mapa final'!$AA$25="Catastrófico"),CONCATENATE("R3C",'[2]Mapa final'!$O$25),"")</f>
        <v/>
      </c>
      <c r="AL8" s="70" t="str">
        <f>IF(AND('[2]Mapa final'!$Y$26="Muy Alta",'[2]Mapa final'!$AA$26="Catastrófico"),CONCATENATE("R3C",'[2]Mapa final'!$O$26),"")</f>
        <v/>
      </c>
      <c r="AM8" s="71" t="str">
        <f>IF(AND('[2]Mapa final'!$Y$27="Muy Alta",'[2]Mapa final'!$AA$27="Catastrófico"),CONCATENATE("R3C",'[2]Mapa final'!$O$27),"")</f>
        <v/>
      </c>
      <c r="AN8" s="27"/>
      <c r="AO8" s="858"/>
      <c r="AP8" s="859"/>
      <c r="AQ8" s="859"/>
      <c r="AR8" s="859"/>
      <c r="AS8" s="859"/>
      <c r="AT8" s="860"/>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row>
    <row r="9" spans="1:91" ht="15" customHeight="1" x14ac:dyDescent="0.25">
      <c r="A9" s="27"/>
      <c r="B9" s="841"/>
      <c r="C9" s="841"/>
      <c r="D9" s="842"/>
      <c r="E9" s="846"/>
      <c r="F9" s="847"/>
      <c r="G9" s="847"/>
      <c r="H9" s="847"/>
      <c r="I9" s="848"/>
      <c r="J9" s="66" t="str">
        <f>IF(AND('[2]Mapa final'!$Y$28="Muy Alta",'[2]Mapa final'!$AA$28="Leve"),CONCATENATE("R4C",'[2]Mapa final'!$O$28),"")</f>
        <v/>
      </c>
      <c r="K9" s="67" t="str">
        <f>IF(AND('[2]Mapa final'!$Y$29="Muy Alta",'[2]Mapa final'!$AA$29="Leve"),CONCATENATE("R4C",'[2]Mapa final'!$O$29),"")</f>
        <v/>
      </c>
      <c r="L9" s="67" t="str">
        <f>IF(AND('[2]Mapa final'!$Y$30="Muy Alta",'[2]Mapa final'!$AA$30="Leve"),CONCATENATE("R4C",'[2]Mapa final'!$O$30),"")</f>
        <v/>
      </c>
      <c r="M9" s="67" t="str">
        <f>IF(AND('[2]Mapa final'!$Y$31="Muy Alta",'[2]Mapa final'!$AA$31="Leve"),CONCATENATE("R4C",'[2]Mapa final'!$O$31),"")</f>
        <v/>
      </c>
      <c r="N9" s="67" t="str">
        <f>IF(AND('[2]Mapa final'!$Y$32="Muy Alta",'[2]Mapa final'!$AA$32="Leve"),CONCATENATE("R4C",'[2]Mapa final'!$O$32),"")</f>
        <v/>
      </c>
      <c r="O9" s="68" t="str">
        <f>IF(AND('[2]Mapa final'!$Y$33="Muy Alta",'[2]Mapa final'!$AA$33="Leve"),CONCATENATE("R4C",'[2]Mapa final'!$O$33),"")</f>
        <v/>
      </c>
      <c r="P9" s="66" t="str">
        <f>IF(AND('[2]Mapa final'!$Y$28="Muy Alta",'[2]Mapa final'!$AA$28="Menor"),CONCATENATE("R4C",'[2]Mapa final'!$O$28),"")</f>
        <v/>
      </c>
      <c r="Q9" s="67" t="str">
        <f>IF(AND('[2]Mapa final'!$Y$29="Muy Alta",'[2]Mapa final'!$AA$29="Menor"),CONCATENATE("R4C",'[2]Mapa final'!$O$29),"")</f>
        <v/>
      </c>
      <c r="R9" s="67" t="str">
        <f>IF(AND('[2]Mapa final'!$Y$30="Muy Alta",'[2]Mapa final'!$AA$30="Menor"),CONCATENATE("R4C",'[2]Mapa final'!$O$30),"")</f>
        <v/>
      </c>
      <c r="S9" s="67" t="str">
        <f>IF(AND('[2]Mapa final'!$Y$31="Muy Alta",'[2]Mapa final'!$AA$31="Menor"),CONCATENATE("R4C",'[2]Mapa final'!$O$31),"")</f>
        <v/>
      </c>
      <c r="T9" s="67" t="str">
        <f>IF(AND('[2]Mapa final'!$Y$32="Muy Alta",'[2]Mapa final'!$AA$32="Menor"),CONCATENATE("R4C",'[2]Mapa final'!$O$32),"")</f>
        <v/>
      </c>
      <c r="U9" s="68" t="str">
        <f>IF(AND('[2]Mapa final'!$Y$33="Muy Alta",'[2]Mapa final'!$AA$33="Menor"),CONCATENATE("R4C",'[2]Mapa final'!$O$33),"")</f>
        <v/>
      </c>
      <c r="V9" s="66" t="str">
        <f>IF(AND('[2]Mapa final'!$Y$28="Muy Alta",'[2]Mapa final'!$AA$28="Moderado"),CONCATENATE("R4C",'[2]Mapa final'!$O$28),"")</f>
        <v/>
      </c>
      <c r="W9" s="67" t="str">
        <f>IF(AND('[2]Mapa final'!$Y$29="Muy Alta",'[2]Mapa final'!$AA$29="Moderado"),CONCATENATE("R4C",'[2]Mapa final'!$O$29),"")</f>
        <v/>
      </c>
      <c r="X9" s="67" t="str">
        <f>IF(AND('[2]Mapa final'!$Y$30="Muy Alta",'[2]Mapa final'!$AA$30="Moderado"),CONCATENATE("R4C",'[2]Mapa final'!$O$30),"")</f>
        <v/>
      </c>
      <c r="Y9" s="67" t="str">
        <f>IF(AND('[2]Mapa final'!$Y$31="Muy Alta",'[2]Mapa final'!$AA$31="Moderado"),CONCATENATE("R4C",'[2]Mapa final'!$O$31),"")</f>
        <v/>
      </c>
      <c r="Z9" s="67" t="str">
        <f>IF(AND('[2]Mapa final'!$Y$32="Muy Alta",'[2]Mapa final'!$AA$32="Moderado"),CONCATENATE("R4C",'[2]Mapa final'!$O$32),"")</f>
        <v/>
      </c>
      <c r="AA9" s="68" t="str">
        <f>IF(AND('[2]Mapa final'!$Y$33="Muy Alta",'[2]Mapa final'!$AA$33="Moderado"),CONCATENATE("R4C",'[2]Mapa final'!$O$33),"")</f>
        <v/>
      </c>
      <c r="AB9" s="66" t="str">
        <f>IF(AND('[2]Mapa final'!$Y$28="Muy Alta",'[2]Mapa final'!$AA$28="Mayor"),CONCATENATE("R4C",'[2]Mapa final'!$O$28),"")</f>
        <v/>
      </c>
      <c r="AC9" s="67" t="str">
        <f>IF(AND('[2]Mapa final'!$Y$29="Muy Alta",'[2]Mapa final'!$AA$29="Mayor"),CONCATENATE("R4C",'[2]Mapa final'!$O$29),"")</f>
        <v/>
      </c>
      <c r="AD9" s="67" t="str">
        <f>IF(AND('[2]Mapa final'!$Y$30="Muy Alta",'[2]Mapa final'!$AA$30="Mayor"),CONCATENATE("R4C",'[2]Mapa final'!$O$30),"")</f>
        <v/>
      </c>
      <c r="AE9" s="67" t="str">
        <f>IF(AND('[2]Mapa final'!$Y$31="Muy Alta",'[2]Mapa final'!$AA$31="Mayor"),CONCATENATE("R4C",'[2]Mapa final'!$O$31),"")</f>
        <v/>
      </c>
      <c r="AF9" s="67" t="str">
        <f>IF(AND('[2]Mapa final'!$Y$32="Muy Alta",'[2]Mapa final'!$AA$32="Mayor"),CONCATENATE("R4C",'[2]Mapa final'!$O$32),"")</f>
        <v/>
      </c>
      <c r="AG9" s="68" t="str">
        <f>IF(AND('[2]Mapa final'!$Y$33="Muy Alta",'[2]Mapa final'!$AA$33="Mayor"),CONCATENATE("R4C",'[2]Mapa final'!$O$33),"")</f>
        <v/>
      </c>
      <c r="AH9" s="69" t="str">
        <f>IF(AND('[2]Mapa final'!$Y$28="Muy Alta",'[2]Mapa final'!$AA$28="Catastrófico"),CONCATENATE("R4C",'[2]Mapa final'!$O$28),"")</f>
        <v/>
      </c>
      <c r="AI9" s="70" t="str">
        <f>IF(AND('[2]Mapa final'!$Y$29="Muy Alta",'[2]Mapa final'!$AA$29="Catastrófico"),CONCATENATE("R4C",'[2]Mapa final'!$O$29),"")</f>
        <v/>
      </c>
      <c r="AJ9" s="70" t="str">
        <f>IF(AND('[2]Mapa final'!$Y$30="Muy Alta",'[2]Mapa final'!$AA$30="Catastrófico"),CONCATENATE("R4C",'[2]Mapa final'!$O$30),"")</f>
        <v/>
      </c>
      <c r="AK9" s="70" t="str">
        <f>IF(AND('[2]Mapa final'!$Y$31="Muy Alta",'[2]Mapa final'!$AA$31="Catastrófico"),CONCATENATE("R4C",'[2]Mapa final'!$O$31),"")</f>
        <v/>
      </c>
      <c r="AL9" s="70" t="str">
        <f>IF(AND('[2]Mapa final'!$Y$32="Muy Alta",'[2]Mapa final'!$AA$32="Catastrófico"),CONCATENATE("R4C",'[2]Mapa final'!$O$32),"")</f>
        <v/>
      </c>
      <c r="AM9" s="71" t="str">
        <f>IF(AND('[2]Mapa final'!$Y$33="Muy Alta",'[2]Mapa final'!$AA$33="Catastrófico"),CONCATENATE("R4C",'[2]Mapa final'!$O$33),"")</f>
        <v/>
      </c>
      <c r="AN9" s="27"/>
      <c r="AO9" s="858"/>
      <c r="AP9" s="859"/>
      <c r="AQ9" s="859"/>
      <c r="AR9" s="859"/>
      <c r="AS9" s="859"/>
      <c r="AT9" s="860"/>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row>
    <row r="10" spans="1:91" ht="15" customHeight="1" x14ac:dyDescent="0.25">
      <c r="A10" s="27"/>
      <c r="B10" s="841"/>
      <c r="C10" s="841"/>
      <c r="D10" s="842"/>
      <c r="E10" s="846"/>
      <c r="F10" s="847"/>
      <c r="G10" s="847"/>
      <c r="H10" s="847"/>
      <c r="I10" s="848"/>
      <c r="J10" s="66" t="str">
        <f>IF(AND('[2]Mapa final'!$Y$34="Muy Alta",'[2]Mapa final'!$AA$34="Leve"),CONCATENATE("R5C",'[2]Mapa final'!$O$34),"")</f>
        <v/>
      </c>
      <c r="K10" s="67" t="str">
        <f>IF(AND('[2]Mapa final'!$Y$35="Muy Alta",'[2]Mapa final'!$AA$35="Leve"),CONCATENATE("R5C",'[2]Mapa final'!$O$35),"")</f>
        <v/>
      </c>
      <c r="L10" s="67" t="str">
        <f>IF(AND('[2]Mapa final'!$Y$36="Muy Alta",'[2]Mapa final'!$AA$36="Leve"),CONCATENATE("R5C",'[2]Mapa final'!$O$36),"")</f>
        <v/>
      </c>
      <c r="M10" s="67" t="str">
        <f>IF(AND('[2]Mapa final'!$Y$37="Muy Alta",'[2]Mapa final'!$AA$37="Leve"),CONCATENATE("R5C",'[2]Mapa final'!$O$37),"")</f>
        <v/>
      </c>
      <c r="N10" s="67" t="str">
        <f>IF(AND('[2]Mapa final'!$Y$38="Muy Alta",'[2]Mapa final'!$AA$38="Leve"),CONCATENATE("R5C",'[2]Mapa final'!$O$38),"")</f>
        <v/>
      </c>
      <c r="O10" s="68" t="str">
        <f>IF(AND('[2]Mapa final'!$Y$39="Muy Alta",'[2]Mapa final'!$AA$39="Leve"),CONCATENATE("R5C",'[2]Mapa final'!$O$39),"")</f>
        <v/>
      </c>
      <c r="P10" s="66" t="str">
        <f>IF(AND('[2]Mapa final'!$Y$34="Muy Alta",'[2]Mapa final'!$AA$34="Menor"),CONCATENATE("R5C",'[2]Mapa final'!$O$34),"")</f>
        <v/>
      </c>
      <c r="Q10" s="67" t="str">
        <f>IF(AND('[2]Mapa final'!$Y$35="Muy Alta",'[2]Mapa final'!$AA$35="Menor"),CONCATENATE("R5C",'[2]Mapa final'!$O$35),"")</f>
        <v/>
      </c>
      <c r="R10" s="67" t="str">
        <f>IF(AND('[2]Mapa final'!$Y$36="Muy Alta",'[2]Mapa final'!$AA$36="Menor"),CONCATENATE("R5C",'[2]Mapa final'!$O$36),"")</f>
        <v/>
      </c>
      <c r="S10" s="67" t="str">
        <f>IF(AND('[2]Mapa final'!$Y$37="Muy Alta",'[2]Mapa final'!$AA$37="Menor"),CONCATENATE("R5C",'[2]Mapa final'!$O$37),"")</f>
        <v/>
      </c>
      <c r="T10" s="67" t="str">
        <f>IF(AND('[2]Mapa final'!$Y$38="Muy Alta",'[2]Mapa final'!$AA$38="Menor"),CONCATENATE("R5C",'[2]Mapa final'!$O$38),"")</f>
        <v/>
      </c>
      <c r="U10" s="68" t="str">
        <f>IF(AND('[2]Mapa final'!$Y$39="Muy Alta",'[2]Mapa final'!$AA$39="Menor"),CONCATENATE("R5C",'[2]Mapa final'!$O$39),"")</f>
        <v/>
      </c>
      <c r="V10" s="66" t="str">
        <f>IF(AND('[2]Mapa final'!$Y$34="Muy Alta",'[2]Mapa final'!$AA$34="Moderado"),CONCATENATE("R5C",'[2]Mapa final'!$O$34),"")</f>
        <v/>
      </c>
      <c r="W10" s="67" t="str">
        <f>IF(AND('[2]Mapa final'!$Y$35="Muy Alta",'[2]Mapa final'!$AA$35="Moderado"),CONCATENATE("R5C",'[2]Mapa final'!$O$35),"")</f>
        <v/>
      </c>
      <c r="X10" s="67" t="str">
        <f>IF(AND('[2]Mapa final'!$Y$36="Muy Alta",'[2]Mapa final'!$AA$36="Moderado"),CONCATENATE("R5C",'[2]Mapa final'!$O$36),"")</f>
        <v/>
      </c>
      <c r="Y10" s="67" t="str">
        <f>IF(AND('[2]Mapa final'!$Y$37="Muy Alta",'[2]Mapa final'!$AA$37="Moderado"),CONCATENATE("R5C",'[2]Mapa final'!$O$37),"")</f>
        <v/>
      </c>
      <c r="Z10" s="67" t="str">
        <f>IF(AND('[2]Mapa final'!$Y$38="Muy Alta",'[2]Mapa final'!$AA$38="Moderado"),CONCATENATE("R5C",'[2]Mapa final'!$O$38),"")</f>
        <v/>
      </c>
      <c r="AA10" s="68" t="str">
        <f>IF(AND('[2]Mapa final'!$Y$39="Muy Alta",'[2]Mapa final'!$AA$39="Moderado"),CONCATENATE("R5C",'[2]Mapa final'!$O$39),"")</f>
        <v/>
      </c>
      <c r="AB10" s="66" t="str">
        <f>IF(AND('[2]Mapa final'!$Y$34="Muy Alta",'[2]Mapa final'!$AA$34="Mayor"),CONCATENATE("R5C",'[2]Mapa final'!$O$34),"")</f>
        <v/>
      </c>
      <c r="AC10" s="67" t="str">
        <f>IF(AND('[2]Mapa final'!$Y$35="Muy Alta",'[2]Mapa final'!$AA$35="Mayor"),CONCATENATE("R5C",'[2]Mapa final'!$O$35),"")</f>
        <v/>
      </c>
      <c r="AD10" s="67" t="str">
        <f>IF(AND('[2]Mapa final'!$Y$36="Muy Alta",'[2]Mapa final'!$AA$36="Mayor"),CONCATENATE("R5C",'[2]Mapa final'!$O$36),"")</f>
        <v/>
      </c>
      <c r="AE10" s="67" t="str">
        <f>IF(AND('[2]Mapa final'!$Y$37="Muy Alta",'[2]Mapa final'!$AA$37="Mayor"),CONCATENATE("R5C",'[2]Mapa final'!$O$37),"")</f>
        <v/>
      </c>
      <c r="AF10" s="67" t="str">
        <f>IF(AND('[2]Mapa final'!$Y$38="Muy Alta",'[2]Mapa final'!$AA$38="Mayor"),CONCATENATE("R5C",'[2]Mapa final'!$O$38),"")</f>
        <v/>
      </c>
      <c r="AG10" s="68" t="str">
        <f>IF(AND('[2]Mapa final'!$Y$39="Muy Alta",'[2]Mapa final'!$AA$39="Mayor"),CONCATENATE("R5C",'[2]Mapa final'!$O$39),"")</f>
        <v/>
      </c>
      <c r="AH10" s="69" t="str">
        <f>IF(AND('[2]Mapa final'!$Y$34="Muy Alta",'[2]Mapa final'!$AA$34="Catastrófico"),CONCATENATE("R5C",'[2]Mapa final'!$O$34),"")</f>
        <v/>
      </c>
      <c r="AI10" s="70" t="str">
        <f>IF(AND('[2]Mapa final'!$Y$35="Muy Alta",'[2]Mapa final'!$AA$35="Catastrófico"),CONCATENATE("R5C",'[2]Mapa final'!$O$35),"")</f>
        <v/>
      </c>
      <c r="AJ10" s="70" t="str">
        <f>IF(AND('[2]Mapa final'!$Y$36="Muy Alta",'[2]Mapa final'!$AA$36="Catastrófico"),CONCATENATE("R5C",'[2]Mapa final'!$O$36),"")</f>
        <v/>
      </c>
      <c r="AK10" s="70" t="str">
        <f>IF(AND('[2]Mapa final'!$Y$37="Muy Alta",'[2]Mapa final'!$AA$37="Catastrófico"),CONCATENATE("R5C",'[2]Mapa final'!$O$37),"")</f>
        <v/>
      </c>
      <c r="AL10" s="70" t="str">
        <f>IF(AND('[2]Mapa final'!$Y$38="Muy Alta",'[2]Mapa final'!$AA$38="Catastrófico"),CONCATENATE("R5C",'[2]Mapa final'!$O$38),"")</f>
        <v/>
      </c>
      <c r="AM10" s="71" t="str">
        <f>IF(AND('[2]Mapa final'!$Y$39="Muy Alta",'[2]Mapa final'!$AA$39="Catastrófico"),CONCATENATE("R5C",'[2]Mapa final'!$O$39),"")</f>
        <v/>
      </c>
      <c r="AN10" s="27"/>
      <c r="AO10" s="858"/>
      <c r="AP10" s="859"/>
      <c r="AQ10" s="859"/>
      <c r="AR10" s="859"/>
      <c r="AS10" s="859"/>
      <c r="AT10" s="860"/>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row>
    <row r="11" spans="1:91" ht="15" customHeight="1" x14ac:dyDescent="0.25">
      <c r="A11" s="27"/>
      <c r="B11" s="841"/>
      <c r="C11" s="841"/>
      <c r="D11" s="842"/>
      <c r="E11" s="846"/>
      <c r="F11" s="847"/>
      <c r="G11" s="847"/>
      <c r="H11" s="847"/>
      <c r="I11" s="848"/>
      <c r="J11" s="66" t="str">
        <f>IF(AND('[2]Mapa final'!$Y$40="Muy Alta",'[2]Mapa final'!$AA$40="Leve"),CONCATENATE("R6C",'[2]Mapa final'!$O$40),"")</f>
        <v/>
      </c>
      <c r="K11" s="67" t="str">
        <f>IF(AND('[2]Mapa final'!$Y$41="Muy Alta",'[2]Mapa final'!$AA$41="Leve"),CONCATENATE("R6C",'[2]Mapa final'!$O$41),"")</f>
        <v/>
      </c>
      <c r="L11" s="67" t="str">
        <f>IF(AND('[2]Mapa final'!$Y$42="Muy Alta",'[2]Mapa final'!$AA$42="Leve"),CONCATENATE("R6C",'[2]Mapa final'!$O$42),"")</f>
        <v/>
      </c>
      <c r="M11" s="67" t="str">
        <f>IF(AND('[2]Mapa final'!$Y$43="Muy Alta",'[2]Mapa final'!$AA$43="Leve"),CONCATENATE("R6C",'[2]Mapa final'!$O$43),"")</f>
        <v/>
      </c>
      <c r="N11" s="67" t="str">
        <f>IF(AND('[2]Mapa final'!$Y$44="Muy Alta",'[2]Mapa final'!$AA$44="Leve"),CONCATENATE("R6C",'[2]Mapa final'!$O$44),"")</f>
        <v/>
      </c>
      <c r="O11" s="68" t="str">
        <f>IF(AND('[2]Mapa final'!$Y$45="Muy Alta",'[2]Mapa final'!$AA$45="Leve"),CONCATENATE("R6C",'[2]Mapa final'!$O$45),"")</f>
        <v/>
      </c>
      <c r="P11" s="66" t="str">
        <f>IF(AND('[2]Mapa final'!$Y$40="Muy Alta",'[2]Mapa final'!$AA$40="Menor"),CONCATENATE("R6C",'[2]Mapa final'!$O$40),"")</f>
        <v/>
      </c>
      <c r="Q11" s="67" t="str">
        <f>IF(AND('[2]Mapa final'!$Y$41="Muy Alta",'[2]Mapa final'!$AA$41="Menor"),CONCATENATE("R6C",'[2]Mapa final'!$O$41),"")</f>
        <v/>
      </c>
      <c r="R11" s="67" t="str">
        <f>IF(AND('[2]Mapa final'!$Y$42="Muy Alta",'[2]Mapa final'!$AA$42="Menor"),CONCATENATE("R6C",'[2]Mapa final'!$O$42),"")</f>
        <v/>
      </c>
      <c r="S11" s="67" t="str">
        <f>IF(AND('[2]Mapa final'!$Y$43="Muy Alta",'[2]Mapa final'!$AA$43="Menor"),CONCATENATE("R6C",'[2]Mapa final'!$O$43),"")</f>
        <v/>
      </c>
      <c r="T11" s="67" t="str">
        <f>IF(AND('[2]Mapa final'!$Y$44="Muy Alta",'[2]Mapa final'!$AA$44="Menor"),CONCATENATE("R6C",'[2]Mapa final'!$O$44),"")</f>
        <v/>
      </c>
      <c r="U11" s="68" t="str">
        <f>IF(AND('[2]Mapa final'!$Y$45="Muy Alta",'[2]Mapa final'!$AA$45="Menor"),CONCATENATE("R6C",'[2]Mapa final'!$O$45),"")</f>
        <v/>
      </c>
      <c r="V11" s="66" t="str">
        <f>IF(AND('[2]Mapa final'!$Y$40="Muy Alta",'[2]Mapa final'!$AA$40="Moderado"),CONCATENATE("R6C",'[2]Mapa final'!$O$40),"")</f>
        <v/>
      </c>
      <c r="W11" s="67" t="str">
        <f>IF(AND('[2]Mapa final'!$Y$41="Muy Alta",'[2]Mapa final'!$AA$41="Moderado"),CONCATENATE("R6C",'[2]Mapa final'!$O$41),"")</f>
        <v/>
      </c>
      <c r="X11" s="67" t="str">
        <f>IF(AND('[2]Mapa final'!$Y$42="Muy Alta",'[2]Mapa final'!$AA$42="Moderado"),CONCATENATE("R6C",'[2]Mapa final'!$O$42),"")</f>
        <v/>
      </c>
      <c r="Y11" s="67" t="str">
        <f>IF(AND('[2]Mapa final'!$Y$43="Muy Alta",'[2]Mapa final'!$AA$43="Moderado"),CONCATENATE("R6C",'[2]Mapa final'!$O$43),"")</f>
        <v/>
      </c>
      <c r="Z11" s="67" t="str">
        <f>IF(AND('[2]Mapa final'!$Y$44="Muy Alta",'[2]Mapa final'!$AA$44="Moderado"),CONCATENATE("R6C",'[2]Mapa final'!$O$44),"")</f>
        <v/>
      </c>
      <c r="AA11" s="68" t="str">
        <f>IF(AND('[2]Mapa final'!$Y$45="Muy Alta",'[2]Mapa final'!$AA$45="Moderado"),CONCATENATE("R6C",'[2]Mapa final'!$O$45),"")</f>
        <v/>
      </c>
      <c r="AB11" s="66" t="str">
        <f>IF(AND('[2]Mapa final'!$Y$40="Muy Alta",'[2]Mapa final'!$AA$40="Mayor"),CONCATENATE("R6C",'[2]Mapa final'!$O$40),"")</f>
        <v/>
      </c>
      <c r="AC11" s="67" t="str">
        <f>IF(AND('[2]Mapa final'!$Y$41="Muy Alta",'[2]Mapa final'!$AA$41="Mayor"),CONCATENATE("R6C",'[2]Mapa final'!$O$41),"")</f>
        <v/>
      </c>
      <c r="AD11" s="67" t="str">
        <f>IF(AND('[2]Mapa final'!$Y$42="Muy Alta",'[2]Mapa final'!$AA$42="Mayor"),CONCATENATE("R6C",'[2]Mapa final'!$O$42),"")</f>
        <v/>
      </c>
      <c r="AE11" s="67" t="str">
        <f>IF(AND('[2]Mapa final'!$Y$43="Muy Alta",'[2]Mapa final'!$AA$43="Mayor"),CONCATENATE("R6C",'[2]Mapa final'!$O$43),"")</f>
        <v/>
      </c>
      <c r="AF11" s="67" t="str">
        <f>IF(AND('[2]Mapa final'!$Y$44="Muy Alta",'[2]Mapa final'!$AA$44="Mayor"),CONCATENATE("R6C",'[2]Mapa final'!$O$44),"")</f>
        <v/>
      </c>
      <c r="AG11" s="68" t="str">
        <f>IF(AND('[2]Mapa final'!$Y$45="Muy Alta",'[2]Mapa final'!$AA$45="Mayor"),CONCATENATE("R6C",'[2]Mapa final'!$O$45),"")</f>
        <v/>
      </c>
      <c r="AH11" s="69" t="str">
        <f>IF(AND('[2]Mapa final'!$Y$40="Muy Alta",'[2]Mapa final'!$AA$40="Catastrófico"),CONCATENATE("R6C",'[2]Mapa final'!$O$40),"")</f>
        <v/>
      </c>
      <c r="AI11" s="70" t="str">
        <f>IF(AND('[2]Mapa final'!$Y$41="Muy Alta",'[2]Mapa final'!$AA$41="Catastrófico"),CONCATENATE("R6C",'[2]Mapa final'!$O$41),"")</f>
        <v/>
      </c>
      <c r="AJ11" s="70" t="str">
        <f>IF(AND('[2]Mapa final'!$Y$42="Muy Alta",'[2]Mapa final'!$AA$42="Catastrófico"),CONCATENATE("R6C",'[2]Mapa final'!$O$42),"")</f>
        <v/>
      </c>
      <c r="AK11" s="70" t="str">
        <f>IF(AND('[2]Mapa final'!$Y$43="Muy Alta",'[2]Mapa final'!$AA$43="Catastrófico"),CONCATENATE("R6C",'[2]Mapa final'!$O$43),"")</f>
        <v/>
      </c>
      <c r="AL11" s="70" t="str">
        <f>IF(AND('[2]Mapa final'!$Y$44="Muy Alta",'[2]Mapa final'!$AA$44="Catastrófico"),CONCATENATE("R6C",'[2]Mapa final'!$O$44),"")</f>
        <v/>
      </c>
      <c r="AM11" s="71" t="str">
        <f>IF(AND('[2]Mapa final'!$Y$45="Muy Alta",'[2]Mapa final'!$AA$45="Catastrófico"),CONCATENATE("R6C",'[2]Mapa final'!$O$45),"")</f>
        <v/>
      </c>
      <c r="AN11" s="27"/>
      <c r="AO11" s="858"/>
      <c r="AP11" s="859"/>
      <c r="AQ11" s="859"/>
      <c r="AR11" s="859"/>
      <c r="AS11" s="859"/>
      <c r="AT11" s="860"/>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row>
    <row r="12" spans="1:91" ht="15" customHeight="1" x14ac:dyDescent="0.25">
      <c r="A12" s="27"/>
      <c r="B12" s="841"/>
      <c r="C12" s="841"/>
      <c r="D12" s="842"/>
      <c r="E12" s="846"/>
      <c r="F12" s="847"/>
      <c r="G12" s="847"/>
      <c r="H12" s="847"/>
      <c r="I12" s="848"/>
      <c r="J12" s="66" t="str">
        <f>IF(AND('[2]Mapa final'!$Y$46="Muy Alta",'[2]Mapa final'!$AA$46="Leve"),CONCATENATE("R7C",'[2]Mapa final'!$O$46),"")</f>
        <v/>
      </c>
      <c r="K12" s="67" t="str">
        <f>IF(AND('[2]Mapa final'!$Y$47="Muy Alta",'[2]Mapa final'!$AA$47="Leve"),CONCATENATE("R7C",'[2]Mapa final'!$O$47),"")</f>
        <v/>
      </c>
      <c r="L12" s="67" t="str">
        <f>IF(AND('[2]Mapa final'!$Y$48="Muy Alta",'[2]Mapa final'!$AA$48="Leve"),CONCATENATE("R7C",'[2]Mapa final'!$O$48),"")</f>
        <v/>
      </c>
      <c r="M12" s="67" t="str">
        <f>IF(AND('[2]Mapa final'!$Y$49="Muy Alta",'[2]Mapa final'!$AA$49="Leve"),CONCATENATE("R7C",'[2]Mapa final'!$O$49),"")</f>
        <v/>
      </c>
      <c r="N12" s="67" t="str">
        <f>IF(AND('[2]Mapa final'!$Y$50="Muy Alta",'[2]Mapa final'!$AA$50="Leve"),CONCATENATE("R7C",'[2]Mapa final'!$O$50),"")</f>
        <v/>
      </c>
      <c r="O12" s="68" t="str">
        <f>IF(AND('[2]Mapa final'!$Y$51="Muy Alta",'[2]Mapa final'!$AA$51="Leve"),CONCATENATE("R7C",'[2]Mapa final'!$O$51),"")</f>
        <v/>
      </c>
      <c r="P12" s="66" t="str">
        <f>IF(AND('[2]Mapa final'!$Y$46="Muy Alta",'[2]Mapa final'!$AA$46="Menor"),CONCATENATE("R7C",'[2]Mapa final'!$O$46),"")</f>
        <v/>
      </c>
      <c r="Q12" s="67" t="str">
        <f>IF(AND('[2]Mapa final'!$Y$47="Muy Alta",'[2]Mapa final'!$AA$47="Menor"),CONCATENATE("R7C",'[2]Mapa final'!$O$47),"")</f>
        <v/>
      </c>
      <c r="R12" s="67" t="str">
        <f>IF(AND('[2]Mapa final'!$Y$48="Muy Alta",'[2]Mapa final'!$AA$48="Menor"),CONCATENATE("R7C",'[2]Mapa final'!$O$48),"")</f>
        <v/>
      </c>
      <c r="S12" s="67" t="str">
        <f>IF(AND('[2]Mapa final'!$Y$49="Muy Alta",'[2]Mapa final'!$AA$49="Menor"),CONCATENATE("R7C",'[2]Mapa final'!$O$49),"")</f>
        <v/>
      </c>
      <c r="T12" s="67" t="str">
        <f>IF(AND('[2]Mapa final'!$Y$50="Muy Alta",'[2]Mapa final'!$AA$50="Menor"),CONCATENATE("R7C",'[2]Mapa final'!$O$50),"")</f>
        <v/>
      </c>
      <c r="U12" s="68" t="str">
        <f>IF(AND('[2]Mapa final'!$Y$51="Muy Alta",'[2]Mapa final'!$AA$51="Menor"),CONCATENATE("R7C",'[2]Mapa final'!$O$51),"")</f>
        <v/>
      </c>
      <c r="V12" s="66" t="str">
        <f>IF(AND('[2]Mapa final'!$Y$46="Muy Alta",'[2]Mapa final'!$AA$46="Moderado"),CONCATENATE("R7C",'[2]Mapa final'!$O$46),"")</f>
        <v/>
      </c>
      <c r="W12" s="67" t="str">
        <f>IF(AND('[2]Mapa final'!$Y$47="Muy Alta",'[2]Mapa final'!$AA$47="Moderado"),CONCATENATE("R7C",'[2]Mapa final'!$O$47),"")</f>
        <v/>
      </c>
      <c r="X12" s="67" t="str">
        <f>IF(AND('[2]Mapa final'!$Y$48="Muy Alta",'[2]Mapa final'!$AA$48="Moderado"),CONCATENATE("R7C",'[2]Mapa final'!$O$48),"")</f>
        <v/>
      </c>
      <c r="Y12" s="67" t="str">
        <f>IF(AND('[2]Mapa final'!$Y$49="Muy Alta",'[2]Mapa final'!$AA$49="Moderado"),CONCATENATE("R7C",'[2]Mapa final'!$O$49),"")</f>
        <v/>
      </c>
      <c r="Z12" s="67" t="str">
        <f>IF(AND('[2]Mapa final'!$Y$50="Muy Alta",'[2]Mapa final'!$AA$50="Moderado"),CONCATENATE("R7C",'[2]Mapa final'!$O$50),"")</f>
        <v/>
      </c>
      <c r="AA12" s="68" t="str">
        <f>IF(AND('[2]Mapa final'!$Y$51="Muy Alta",'[2]Mapa final'!$AA$51="Moderado"),CONCATENATE("R7C",'[2]Mapa final'!$O$51),"")</f>
        <v/>
      </c>
      <c r="AB12" s="66" t="str">
        <f>IF(AND('[2]Mapa final'!$Y$46="Muy Alta",'[2]Mapa final'!$AA$46="Mayor"),CONCATENATE("R7C",'[2]Mapa final'!$O$46),"")</f>
        <v/>
      </c>
      <c r="AC12" s="67" t="str">
        <f>IF(AND('[2]Mapa final'!$Y$47="Muy Alta",'[2]Mapa final'!$AA$47="Mayor"),CONCATENATE("R7C",'[2]Mapa final'!$O$47),"")</f>
        <v/>
      </c>
      <c r="AD12" s="67" t="str">
        <f>IF(AND('[2]Mapa final'!$Y$48="Muy Alta",'[2]Mapa final'!$AA$48="Mayor"),CONCATENATE("R7C",'[2]Mapa final'!$O$48),"")</f>
        <v/>
      </c>
      <c r="AE12" s="67" t="str">
        <f>IF(AND('[2]Mapa final'!$Y$49="Muy Alta",'[2]Mapa final'!$AA$49="Mayor"),CONCATENATE("R7C",'[2]Mapa final'!$O$49),"")</f>
        <v/>
      </c>
      <c r="AF12" s="67" t="str">
        <f>IF(AND('[2]Mapa final'!$Y$50="Muy Alta",'[2]Mapa final'!$AA$50="Mayor"),CONCATENATE("R7C",'[2]Mapa final'!$O$50),"")</f>
        <v/>
      </c>
      <c r="AG12" s="68" t="str">
        <f>IF(AND('[2]Mapa final'!$Y$51="Muy Alta",'[2]Mapa final'!$AA$51="Mayor"),CONCATENATE("R7C",'[2]Mapa final'!$O$51),"")</f>
        <v/>
      </c>
      <c r="AH12" s="69" t="str">
        <f>IF(AND('[2]Mapa final'!$Y$46="Muy Alta",'[2]Mapa final'!$AA$46="Catastrófico"),CONCATENATE("R7C",'[2]Mapa final'!$O$46),"")</f>
        <v/>
      </c>
      <c r="AI12" s="70" t="str">
        <f>IF(AND('[2]Mapa final'!$Y$47="Muy Alta",'[2]Mapa final'!$AA$47="Catastrófico"),CONCATENATE("R7C",'[2]Mapa final'!$O$47),"")</f>
        <v/>
      </c>
      <c r="AJ12" s="70" t="str">
        <f>IF(AND('[2]Mapa final'!$Y$48="Muy Alta",'[2]Mapa final'!$AA$48="Catastrófico"),CONCATENATE("R7C",'[2]Mapa final'!$O$48),"")</f>
        <v/>
      </c>
      <c r="AK12" s="70" t="str">
        <f>IF(AND('[2]Mapa final'!$Y$49="Muy Alta",'[2]Mapa final'!$AA$49="Catastrófico"),CONCATENATE("R7C",'[2]Mapa final'!$O$49),"")</f>
        <v/>
      </c>
      <c r="AL12" s="70" t="str">
        <f>IF(AND('[2]Mapa final'!$Y$50="Muy Alta",'[2]Mapa final'!$AA$50="Catastrófico"),CONCATENATE("R7C",'[2]Mapa final'!$O$50),"")</f>
        <v/>
      </c>
      <c r="AM12" s="71" t="str">
        <f>IF(AND('[2]Mapa final'!$Y$51="Muy Alta",'[2]Mapa final'!$AA$51="Catastrófico"),CONCATENATE("R7C",'[2]Mapa final'!$O$51),"")</f>
        <v/>
      </c>
      <c r="AN12" s="27"/>
      <c r="AO12" s="858"/>
      <c r="AP12" s="859"/>
      <c r="AQ12" s="859"/>
      <c r="AR12" s="859"/>
      <c r="AS12" s="859"/>
      <c r="AT12" s="860"/>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row>
    <row r="13" spans="1:91" ht="15" customHeight="1" x14ac:dyDescent="0.25">
      <c r="A13" s="27"/>
      <c r="B13" s="841"/>
      <c r="C13" s="841"/>
      <c r="D13" s="842"/>
      <c r="E13" s="846"/>
      <c r="F13" s="847"/>
      <c r="G13" s="847"/>
      <c r="H13" s="847"/>
      <c r="I13" s="848"/>
      <c r="J13" s="66" t="str">
        <f>IF(AND('[2]Mapa final'!$Y$52="Muy Alta",'[2]Mapa final'!$AA$52="Leve"),CONCATENATE("R8C",'[2]Mapa final'!$O$52),"")</f>
        <v/>
      </c>
      <c r="K13" s="67" t="str">
        <f>IF(AND('[2]Mapa final'!$Y$53="Muy Alta",'[2]Mapa final'!$AA$53="Leve"),CONCATENATE("R8C",'[2]Mapa final'!$O$53),"")</f>
        <v/>
      </c>
      <c r="L13" s="67" t="str">
        <f>IF(AND('[2]Mapa final'!$Y$54="Muy Alta",'[2]Mapa final'!$AA$54="Leve"),CONCATENATE("R8C",'[2]Mapa final'!$O$54),"")</f>
        <v/>
      </c>
      <c r="M13" s="67" t="str">
        <f>IF(AND('[2]Mapa final'!$Y$55="Muy Alta",'[2]Mapa final'!$AA$55="Leve"),CONCATENATE("R8C",'[2]Mapa final'!$O$55),"")</f>
        <v/>
      </c>
      <c r="N13" s="67" t="str">
        <f>IF(AND('[2]Mapa final'!$Y$56="Muy Alta",'[2]Mapa final'!$AA$56="Leve"),CONCATENATE("R8C",'[2]Mapa final'!$O$56),"")</f>
        <v/>
      </c>
      <c r="O13" s="68" t="str">
        <f>IF(AND('[2]Mapa final'!$Y$57="Muy Alta",'[2]Mapa final'!$AA$57="Leve"),CONCATENATE("R8C",'[2]Mapa final'!$O$57),"")</f>
        <v/>
      </c>
      <c r="P13" s="66" t="str">
        <f>IF(AND('[2]Mapa final'!$Y$52="Muy Alta",'[2]Mapa final'!$AA$52="Menor"),CONCATENATE("R8C",'[2]Mapa final'!$O$52),"")</f>
        <v/>
      </c>
      <c r="Q13" s="67" t="str">
        <f>IF(AND('[2]Mapa final'!$Y$53="Muy Alta",'[2]Mapa final'!$AA$53="Menor"),CONCATENATE("R8C",'[2]Mapa final'!$O$53),"")</f>
        <v/>
      </c>
      <c r="R13" s="67" t="str">
        <f>IF(AND('[2]Mapa final'!$Y$54="Muy Alta",'[2]Mapa final'!$AA$54="Menor"),CONCATENATE("R8C",'[2]Mapa final'!$O$54),"")</f>
        <v/>
      </c>
      <c r="S13" s="67" t="str">
        <f>IF(AND('[2]Mapa final'!$Y$55="Muy Alta",'[2]Mapa final'!$AA$55="Menor"),CONCATENATE("R8C",'[2]Mapa final'!$O$55),"")</f>
        <v/>
      </c>
      <c r="T13" s="67" t="str">
        <f>IF(AND('[2]Mapa final'!$Y$56="Muy Alta",'[2]Mapa final'!$AA$56="Menor"),CONCATENATE("R8C",'[2]Mapa final'!$O$56),"")</f>
        <v/>
      </c>
      <c r="U13" s="68" t="str">
        <f>IF(AND('[2]Mapa final'!$Y$57="Muy Alta",'[2]Mapa final'!$AA$57="Menor"),CONCATENATE("R8C",'[2]Mapa final'!$O$57),"")</f>
        <v/>
      </c>
      <c r="V13" s="66" t="str">
        <f>IF(AND('[2]Mapa final'!$Y$52="Muy Alta",'[2]Mapa final'!$AA$52="Moderado"),CONCATENATE("R8C",'[2]Mapa final'!$O$52),"")</f>
        <v/>
      </c>
      <c r="W13" s="67" t="str">
        <f>IF(AND('[2]Mapa final'!$Y$53="Muy Alta",'[2]Mapa final'!$AA$53="Moderado"),CONCATENATE("R8C",'[2]Mapa final'!$O$53),"")</f>
        <v/>
      </c>
      <c r="X13" s="67" t="str">
        <f>IF(AND('[2]Mapa final'!$Y$54="Muy Alta",'[2]Mapa final'!$AA$54="Moderado"),CONCATENATE("R8C",'[2]Mapa final'!$O$54),"")</f>
        <v/>
      </c>
      <c r="Y13" s="67" t="str">
        <f>IF(AND('[2]Mapa final'!$Y$55="Muy Alta",'[2]Mapa final'!$AA$55="Moderado"),CONCATENATE("R8C",'[2]Mapa final'!$O$55),"")</f>
        <v/>
      </c>
      <c r="Z13" s="67" t="str">
        <f>IF(AND('[2]Mapa final'!$Y$56="Muy Alta",'[2]Mapa final'!$AA$56="Moderado"),CONCATENATE("R8C",'[2]Mapa final'!$O$56),"")</f>
        <v/>
      </c>
      <c r="AA13" s="68" t="str">
        <f>IF(AND('[2]Mapa final'!$Y$57="Muy Alta",'[2]Mapa final'!$AA$57="Moderado"),CONCATENATE("R8C",'[2]Mapa final'!$O$57),"")</f>
        <v/>
      </c>
      <c r="AB13" s="66" t="str">
        <f>IF(AND('[2]Mapa final'!$Y$52="Muy Alta",'[2]Mapa final'!$AA$52="Mayor"),CONCATENATE("R8C",'[2]Mapa final'!$O$52),"")</f>
        <v/>
      </c>
      <c r="AC13" s="67" t="str">
        <f>IF(AND('[2]Mapa final'!$Y$53="Muy Alta",'[2]Mapa final'!$AA$53="Mayor"),CONCATENATE("R8C",'[2]Mapa final'!$O$53),"")</f>
        <v/>
      </c>
      <c r="AD13" s="67" t="str">
        <f>IF(AND('[2]Mapa final'!$Y$54="Muy Alta",'[2]Mapa final'!$AA$54="Mayor"),CONCATENATE("R8C",'[2]Mapa final'!$O$54),"")</f>
        <v/>
      </c>
      <c r="AE13" s="67" t="str">
        <f>IF(AND('[2]Mapa final'!$Y$55="Muy Alta",'[2]Mapa final'!$AA$55="Mayor"),CONCATENATE("R8C",'[2]Mapa final'!$O$55),"")</f>
        <v/>
      </c>
      <c r="AF13" s="67" t="str">
        <f>IF(AND('[2]Mapa final'!$Y$56="Muy Alta",'[2]Mapa final'!$AA$56="Mayor"),CONCATENATE("R8C",'[2]Mapa final'!$O$56),"")</f>
        <v/>
      </c>
      <c r="AG13" s="68" t="str">
        <f>IF(AND('[2]Mapa final'!$Y$57="Muy Alta",'[2]Mapa final'!$AA$57="Mayor"),CONCATENATE("R8C",'[2]Mapa final'!$O$57),"")</f>
        <v/>
      </c>
      <c r="AH13" s="69" t="str">
        <f>IF(AND('[2]Mapa final'!$Y$52="Muy Alta",'[2]Mapa final'!$AA$52="Catastrófico"),CONCATENATE("R8C",'[2]Mapa final'!$O$52),"")</f>
        <v/>
      </c>
      <c r="AI13" s="70" t="str">
        <f>IF(AND('[2]Mapa final'!$Y$53="Muy Alta",'[2]Mapa final'!$AA$53="Catastrófico"),CONCATENATE("R8C",'[2]Mapa final'!$O$53),"")</f>
        <v/>
      </c>
      <c r="AJ13" s="70" t="str">
        <f>IF(AND('[2]Mapa final'!$Y$54="Muy Alta",'[2]Mapa final'!$AA$54="Catastrófico"),CONCATENATE("R8C",'[2]Mapa final'!$O$54),"")</f>
        <v/>
      </c>
      <c r="AK13" s="70" t="str">
        <f>IF(AND('[2]Mapa final'!$Y$55="Muy Alta",'[2]Mapa final'!$AA$55="Catastrófico"),CONCATENATE("R8C",'[2]Mapa final'!$O$55),"")</f>
        <v/>
      </c>
      <c r="AL13" s="70" t="str">
        <f>IF(AND('[2]Mapa final'!$Y$56="Muy Alta",'[2]Mapa final'!$AA$56="Catastrófico"),CONCATENATE("R8C",'[2]Mapa final'!$O$56),"")</f>
        <v/>
      </c>
      <c r="AM13" s="71" t="str">
        <f>IF(AND('[2]Mapa final'!$Y$57="Muy Alta",'[2]Mapa final'!$AA$57="Catastrófico"),CONCATENATE("R8C",'[2]Mapa final'!$O$57),"")</f>
        <v/>
      </c>
      <c r="AN13" s="27"/>
      <c r="AO13" s="858"/>
      <c r="AP13" s="859"/>
      <c r="AQ13" s="859"/>
      <c r="AR13" s="859"/>
      <c r="AS13" s="859"/>
      <c r="AT13" s="860"/>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row>
    <row r="14" spans="1:91" ht="15" customHeight="1" x14ac:dyDescent="0.25">
      <c r="A14" s="27"/>
      <c r="B14" s="841"/>
      <c r="C14" s="841"/>
      <c r="D14" s="842"/>
      <c r="E14" s="846"/>
      <c r="F14" s="847"/>
      <c r="G14" s="847"/>
      <c r="H14" s="847"/>
      <c r="I14" s="848"/>
      <c r="J14" s="66" t="str">
        <f>IF(AND('[2]Mapa final'!$Y$58="Muy Alta",'[2]Mapa final'!$AA$58="Leve"),CONCATENATE("R9C",'[2]Mapa final'!$O$58),"")</f>
        <v/>
      </c>
      <c r="K14" s="67" t="str">
        <f>IF(AND('[2]Mapa final'!$Y$59="Muy Alta",'[2]Mapa final'!$AA$59="Leve"),CONCATENATE("R9C",'[2]Mapa final'!$O$59),"")</f>
        <v/>
      </c>
      <c r="L14" s="67" t="str">
        <f>IF(AND('[2]Mapa final'!$Y$60="Muy Alta",'[2]Mapa final'!$AA$60="Leve"),CONCATENATE("R9C",'[2]Mapa final'!$O$60),"")</f>
        <v/>
      </c>
      <c r="M14" s="67" t="str">
        <f>IF(AND('[2]Mapa final'!$Y$61="Muy Alta",'[2]Mapa final'!$AA$61="Leve"),CONCATENATE("R9C",'[2]Mapa final'!$O$61),"")</f>
        <v/>
      </c>
      <c r="N14" s="67" t="str">
        <f>IF(AND('[2]Mapa final'!$Y$62="Muy Alta",'[2]Mapa final'!$AA$62="Leve"),CONCATENATE("R9C",'[2]Mapa final'!$O$62),"")</f>
        <v/>
      </c>
      <c r="O14" s="68" t="str">
        <f>IF(AND('[2]Mapa final'!$Y$63="Muy Alta",'[2]Mapa final'!$AA$63="Leve"),CONCATENATE("R9C",'[2]Mapa final'!$O$63),"")</f>
        <v/>
      </c>
      <c r="P14" s="66" t="str">
        <f>IF(AND('[2]Mapa final'!$Y$58="Muy Alta",'[2]Mapa final'!$AA$58="Menor"),CONCATENATE("R9C",'[2]Mapa final'!$O$58),"")</f>
        <v/>
      </c>
      <c r="Q14" s="67" t="str">
        <f>IF(AND('[2]Mapa final'!$Y$59="Muy Alta",'[2]Mapa final'!$AA$59="Menor"),CONCATENATE("R9C",'[2]Mapa final'!$O$59),"")</f>
        <v/>
      </c>
      <c r="R14" s="67" t="str">
        <f>IF(AND('[2]Mapa final'!$Y$60="Muy Alta",'[2]Mapa final'!$AA$60="Menor"),CONCATENATE("R9C",'[2]Mapa final'!$O$60),"")</f>
        <v/>
      </c>
      <c r="S14" s="67" t="str">
        <f>IF(AND('[2]Mapa final'!$Y$61="Muy Alta",'[2]Mapa final'!$AA$61="Menor"),CONCATENATE("R9C",'[2]Mapa final'!$O$61),"")</f>
        <v/>
      </c>
      <c r="T14" s="67" t="str">
        <f>IF(AND('[2]Mapa final'!$Y$62="Muy Alta",'[2]Mapa final'!$AA$62="Menor"),CONCATENATE("R9C",'[2]Mapa final'!$O$62),"")</f>
        <v/>
      </c>
      <c r="U14" s="68" t="str">
        <f>IF(AND('[2]Mapa final'!$Y$63="Muy Alta",'[2]Mapa final'!$AA$63="Menor"),CONCATENATE("R9C",'[2]Mapa final'!$O$63),"")</f>
        <v/>
      </c>
      <c r="V14" s="66" t="str">
        <f>IF(AND('[2]Mapa final'!$Y$58="Muy Alta",'[2]Mapa final'!$AA$58="Moderado"),CONCATENATE("R9C",'[2]Mapa final'!$O$58),"")</f>
        <v/>
      </c>
      <c r="W14" s="67" t="str">
        <f>IF(AND('[2]Mapa final'!$Y$59="Muy Alta",'[2]Mapa final'!$AA$59="Moderado"),CONCATENATE("R9C",'[2]Mapa final'!$O$59),"")</f>
        <v/>
      </c>
      <c r="X14" s="67" t="str">
        <f>IF(AND('[2]Mapa final'!$Y$60="Muy Alta",'[2]Mapa final'!$AA$60="Moderado"),CONCATENATE("R9C",'[2]Mapa final'!$O$60),"")</f>
        <v/>
      </c>
      <c r="Y14" s="67" t="str">
        <f>IF(AND('[2]Mapa final'!$Y$61="Muy Alta",'[2]Mapa final'!$AA$61="Moderado"),CONCATENATE("R9C",'[2]Mapa final'!$O$61),"")</f>
        <v/>
      </c>
      <c r="Z14" s="67" t="str">
        <f>IF(AND('[2]Mapa final'!$Y$62="Muy Alta",'[2]Mapa final'!$AA$62="Moderado"),CONCATENATE("R9C",'[2]Mapa final'!$O$62),"")</f>
        <v/>
      </c>
      <c r="AA14" s="68" t="str">
        <f>IF(AND('[2]Mapa final'!$Y$63="Muy Alta",'[2]Mapa final'!$AA$63="Moderado"),CONCATENATE("R9C",'[2]Mapa final'!$O$63),"")</f>
        <v/>
      </c>
      <c r="AB14" s="66" t="str">
        <f>IF(AND('[2]Mapa final'!$Y$58="Muy Alta",'[2]Mapa final'!$AA$58="Mayor"),CONCATENATE("R9C",'[2]Mapa final'!$O$58),"")</f>
        <v/>
      </c>
      <c r="AC14" s="67" t="str">
        <f>IF(AND('[2]Mapa final'!$Y$59="Muy Alta",'[2]Mapa final'!$AA$59="Mayor"),CONCATENATE("R9C",'[2]Mapa final'!$O$59),"")</f>
        <v/>
      </c>
      <c r="AD14" s="67" t="str">
        <f>IF(AND('[2]Mapa final'!$Y$60="Muy Alta",'[2]Mapa final'!$AA$60="Mayor"),CONCATENATE("R9C",'[2]Mapa final'!$O$60),"")</f>
        <v/>
      </c>
      <c r="AE14" s="67" t="str">
        <f>IF(AND('[2]Mapa final'!$Y$61="Muy Alta",'[2]Mapa final'!$AA$61="Mayor"),CONCATENATE("R9C",'[2]Mapa final'!$O$61),"")</f>
        <v/>
      </c>
      <c r="AF14" s="67" t="str">
        <f>IF(AND('[2]Mapa final'!$Y$62="Muy Alta",'[2]Mapa final'!$AA$62="Mayor"),CONCATENATE("R9C",'[2]Mapa final'!$O$62),"")</f>
        <v/>
      </c>
      <c r="AG14" s="68" t="str">
        <f>IF(AND('[2]Mapa final'!$Y$63="Muy Alta",'[2]Mapa final'!$AA$63="Mayor"),CONCATENATE("R9C",'[2]Mapa final'!$O$63),"")</f>
        <v/>
      </c>
      <c r="AH14" s="69" t="str">
        <f>IF(AND('[2]Mapa final'!$Y$58="Muy Alta",'[2]Mapa final'!$AA$58="Catastrófico"),CONCATENATE("R9C",'[2]Mapa final'!$O$58),"")</f>
        <v/>
      </c>
      <c r="AI14" s="70" t="str">
        <f>IF(AND('[2]Mapa final'!$Y$59="Muy Alta",'[2]Mapa final'!$AA$59="Catastrófico"),CONCATENATE("R9C",'[2]Mapa final'!$O$59),"")</f>
        <v/>
      </c>
      <c r="AJ14" s="70" t="str">
        <f>IF(AND('[2]Mapa final'!$Y$60="Muy Alta",'[2]Mapa final'!$AA$60="Catastrófico"),CONCATENATE("R9C",'[2]Mapa final'!$O$60),"")</f>
        <v/>
      </c>
      <c r="AK14" s="70" t="str">
        <f>IF(AND('[2]Mapa final'!$Y$61="Muy Alta",'[2]Mapa final'!$AA$61="Catastrófico"),CONCATENATE("R9C",'[2]Mapa final'!$O$61),"")</f>
        <v/>
      </c>
      <c r="AL14" s="70" t="str">
        <f>IF(AND('[2]Mapa final'!$Y$62="Muy Alta",'[2]Mapa final'!$AA$62="Catastrófico"),CONCATENATE("R9C",'[2]Mapa final'!$O$62),"")</f>
        <v/>
      </c>
      <c r="AM14" s="71" t="str">
        <f>IF(AND('[2]Mapa final'!$Y$63="Muy Alta",'[2]Mapa final'!$AA$63="Catastrófico"),CONCATENATE("R9C",'[2]Mapa final'!$O$63),"")</f>
        <v/>
      </c>
      <c r="AN14" s="27"/>
      <c r="AO14" s="858"/>
      <c r="AP14" s="859"/>
      <c r="AQ14" s="859"/>
      <c r="AR14" s="859"/>
      <c r="AS14" s="859"/>
      <c r="AT14" s="860"/>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row>
    <row r="15" spans="1:91" ht="15.75" customHeight="1" thickBot="1" x14ac:dyDescent="0.3">
      <c r="A15" s="27"/>
      <c r="B15" s="841"/>
      <c r="C15" s="841"/>
      <c r="D15" s="842"/>
      <c r="E15" s="849"/>
      <c r="F15" s="850"/>
      <c r="G15" s="850"/>
      <c r="H15" s="850"/>
      <c r="I15" s="851"/>
      <c r="J15" s="72" t="str">
        <f>IF(AND('[2]Mapa final'!$Y$64="Muy Alta",'[2]Mapa final'!$AA$64="Leve"),CONCATENATE("R10C",'[2]Mapa final'!$O$64),"")</f>
        <v/>
      </c>
      <c r="K15" s="73" t="str">
        <f>IF(AND('[2]Mapa final'!$Y$65="Muy Alta",'[2]Mapa final'!$AA$65="Leve"),CONCATENATE("R10C",'[2]Mapa final'!$O$65),"")</f>
        <v/>
      </c>
      <c r="L15" s="73" t="str">
        <f>IF(AND('[2]Mapa final'!$Y$66="Muy Alta",'[2]Mapa final'!$AA$66="Leve"),CONCATENATE("R10C",'[2]Mapa final'!$O$66),"")</f>
        <v/>
      </c>
      <c r="M15" s="73" t="str">
        <f>IF(AND('[2]Mapa final'!$Y$67="Muy Alta",'[2]Mapa final'!$AA$67="Leve"),CONCATENATE("R10C",'[2]Mapa final'!$O$67),"")</f>
        <v/>
      </c>
      <c r="N15" s="73" t="str">
        <f>IF(AND('[2]Mapa final'!$Y$68="Muy Alta",'[2]Mapa final'!$AA$68="Leve"),CONCATENATE("R10C",'[2]Mapa final'!$O$68),"")</f>
        <v/>
      </c>
      <c r="O15" s="74" t="str">
        <f>IF(AND('[2]Mapa final'!$Y$69="Muy Alta",'[2]Mapa final'!$AA$69="Leve"),CONCATENATE("R10C",'[2]Mapa final'!$O$69),"")</f>
        <v/>
      </c>
      <c r="P15" s="66" t="str">
        <f>IF(AND('[2]Mapa final'!$Y$64="Muy Alta",'[2]Mapa final'!$AA$64="Menor"),CONCATENATE("R10C",'[2]Mapa final'!$O$64),"")</f>
        <v/>
      </c>
      <c r="Q15" s="67" t="str">
        <f>IF(AND('[2]Mapa final'!$Y$65="Muy Alta",'[2]Mapa final'!$AA$65="Menor"),CONCATENATE("R10C",'[2]Mapa final'!$O$65),"")</f>
        <v/>
      </c>
      <c r="R15" s="67" t="str">
        <f>IF(AND('[2]Mapa final'!$Y$66="Muy Alta",'[2]Mapa final'!$AA$66="Menor"),CONCATENATE("R10C",'[2]Mapa final'!$O$66),"")</f>
        <v/>
      </c>
      <c r="S15" s="67" t="str">
        <f>IF(AND('[2]Mapa final'!$Y$67="Muy Alta",'[2]Mapa final'!$AA$67="Menor"),CONCATENATE("R10C",'[2]Mapa final'!$O$67),"")</f>
        <v/>
      </c>
      <c r="T15" s="67" t="str">
        <f>IF(AND('[2]Mapa final'!$Y$68="Muy Alta",'[2]Mapa final'!$AA$68="Menor"),CONCATENATE("R10C",'[2]Mapa final'!$O$68),"")</f>
        <v/>
      </c>
      <c r="U15" s="68" t="str">
        <f>IF(AND('[2]Mapa final'!$Y$69="Muy Alta",'[2]Mapa final'!$AA$69="Menor"),CONCATENATE("R10C",'[2]Mapa final'!$O$69),"")</f>
        <v/>
      </c>
      <c r="V15" s="72" t="str">
        <f>IF(AND('[2]Mapa final'!$Y$64="Muy Alta",'[2]Mapa final'!$AA$64="Moderado"),CONCATENATE("R10C",'[2]Mapa final'!$O$64),"")</f>
        <v/>
      </c>
      <c r="W15" s="73" t="str">
        <f>IF(AND('[2]Mapa final'!$Y$65="Muy Alta",'[2]Mapa final'!$AA$65="Moderado"),CONCATENATE("R10C",'[2]Mapa final'!$O$65),"")</f>
        <v/>
      </c>
      <c r="X15" s="73" t="str">
        <f>IF(AND('[2]Mapa final'!$Y$66="Muy Alta",'[2]Mapa final'!$AA$66="Moderado"),CONCATENATE("R10C",'[2]Mapa final'!$O$66),"")</f>
        <v/>
      </c>
      <c r="Y15" s="73" t="str">
        <f>IF(AND('[2]Mapa final'!$Y$67="Muy Alta",'[2]Mapa final'!$AA$67="Moderado"),CONCATENATE("R10C",'[2]Mapa final'!$O$67),"")</f>
        <v/>
      </c>
      <c r="Z15" s="73" t="str">
        <f>IF(AND('[2]Mapa final'!$Y$68="Muy Alta",'[2]Mapa final'!$AA$68="Moderado"),CONCATENATE("R10C",'[2]Mapa final'!$O$68),"")</f>
        <v/>
      </c>
      <c r="AA15" s="74" t="str">
        <f>IF(AND('[2]Mapa final'!$Y$69="Muy Alta",'[2]Mapa final'!$AA$69="Moderado"),CONCATENATE("R10C",'[2]Mapa final'!$O$69),"")</f>
        <v/>
      </c>
      <c r="AB15" s="66" t="str">
        <f>IF(AND('[2]Mapa final'!$Y$64="Muy Alta",'[2]Mapa final'!$AA$64="Mayor"),CONCATENATE("R10C",'[2]Mapa final'!$O$64),"")</f>
        <v/>
      </c>
      <c r="AC15" s="67" t="str">
        <f>IF(AND('[2]Mapa final'!$Y$65="Muy Alta",'[2]Mapa final'!$AA$65="Mayor"),CONCATENATE("R10C",'[2]Mapa final'!$O$65),"")</f>
        <v/>
      </c>
      <c r="AD15" s="67" t="str">
        <f>IF(AND('[2]Mapa final'!$Y$66="Muy Alta",'[2]Mapa final'!$AA$66="Mayor"),CONCATENATE("R10C",'[2]Mapa final'!$O$66),"")</f>
        <v/>
      </c>
      <c r="AE15" s="67" t="str">
        <f>IF(AND('[2]Mapa final'!$Y$67="Muy Alta",'[2]Mapa final'!$AA$67="Mayor"),CONCATENATE("R10C",'[2]Mapa final'!$O$67),"")</f>
        <v/>
      </c>
      <c r="AF15" s="67" t="str">
        <f>IF(AND('[2]Mapa final'!$Y$68="Muy Alta",'[2]Mapa final'!$AA$68="Mayor"),CONCATENATE("R10C",'[2]Mapa final'!$O$68),"")</f>
        <v/>
      </c>
      <c r="AG15" s="68" t="str">
        <f>IF(AND('[2]Mapa final'!$Y$69="Muy Alta",'[2]Mapa final'!$AA$69="Mayor"),CONCATENATE("R10C",'[2]Mapa final'!$O$69),"")</f>
        <v/>
      </c>
      <c r="AH15" s="75" t="str">
        <f>IF(AND('[2]Mapa final'!$Y$64="Muy Alta",'[2]Mapa final'!$AA$64="Catastrófico"),CONCATENATE("R10C",'[2]Mapa final'!$O$64),"")</f>
        <v/>
      </c>
      <c r="AI15" s="76" t="str">
        <f>IF(AND('[2]Mapa final'!$Y$65="Muy Alta",'[2]Mapa final'!$AA$65="Catastrófico"),CONCATENATE("R10C",'[2]Mapa final'!$O$65),"")</f>
        <v/>
      </c>
      <c r="AJ15" s="76" t="str">
        <f>IF(AND('[2]Mapa final'!$Y$66="Muy Alta",'[2]Mapa final'!$AA$66="Catastrófico"),CONCATENATE("R10C",'[2]Mapa final'!$O$66),"")</f>
        <v/>
      </c>
      <c r="AK15" s="76" t="str">
        <f>IF(AND('[2]Mapa final'!$Y$67="Muy Alta",'[2]Mapa final'!$AA$67="Catastrófico"),CONCATENATE("R10C",'[2]Mapa final'!$O$67),"")</f>
        <v/>
      </c>
      <c r="AL15" s="76" t="str">
        <f>IF(AND('[2]Mapa final'!$Y$68="Muy Alta",'[2]Mapa final'!$AA$68="Catastrófico"),CONCATENATE("R10C",'[2]Mapa final'!$O$68),"")</f>
        <v/>
      </c>
      <c r="AM15" s="77" t="str">
        <f>IF(AND('[2]Mapa final'!$Y$69="Muy Alta",'[2]Mapa final'!$AA$69="Catastrófico"),CONCATENATE("R10C",'[2]Mapa final'!$O$69),"")</f>
        <v/>
      </c>
      <c r="AN15" s="27"/>
      <c r="AO15" s="861"/>
      <c r="AP15" s="862"/>
      <c r="AQ15" s="862"/>
      <c r="AR15" s="862"/>
      <c r="AS15" s="862"/>
      <c r="AT15" s="863"/>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row>
    <row r="16" spans="1:91" ht="15" customHeight="1" x14ac:dyDescent="0.25">
      <c r="A16" s="27"/>
      <c r="B16" s="841"/>
      <c r="C16" s="841"/>
      <c r="D16" s="842"/>
      <c r="E16" s="843" t="s">
        <v>261</v>
      </c>
      <c r="F16" s="844"/>
      <c r="G16" s="844"/>
      <c r="H16" s="844"/>
      <c r="I16" s="844"/>
      <c r="J16" s="78" t="str">
        <f>IF(AND('[2]Mapa final'!$Y$10="Alta",'[2]Mapa final'!$AA$10="Leve"),CONCATENATE("R1C",'[2]Mapa final'!$O$10),"")</f>
        <v/>
      </c>
      <c r="K16" s="79" t="str">
        <f>IF(AND('[2]Mapa final'!$Y$11="Alta",'[2]Mapa final'!$AA$11="Leve"),CONCATENATE("R1C",'[2]Mapa final'!$O$11),"")</f>
        <v/>
      </c>
      <c r="L16" s="79" t="str">
        <f>IF(AND('[2]Mapa final'!$Y$12="Alta",'[2]Mapa final'!$AA$12="Leve"),CONCATENATE("R1C",'[2]Mapa final'!$O$12),"")</f>
        <v/>
      </c>
      <c r="M16" s="79" t="str">
        <f>IF(AND('[2]Mapa final'!$Y$13="Alta",'[2]Mapa final'!$AA$13="Leve"),CONCATENATE("R1C",'[2]Mapa final'!$O$13),"")</f>
        <v/>
      </c>
      <c r="N16" s="79" t="str">
        <f>IF(AND('[2]Mapa final'!$Y$14="Alta",'[2]Mapa final'!$AA$14="Leve"),CONCATENATE("R1C",'[2]Mapa final'!$O$14),"")</f>
        <v/>
      </c>
      <c r="O16" s="80" t="str">
        <f>IF(AND('[2]Mapa final'!$Y$15="Alta",'[2]Mapa final'!$AA$15="Leve"),CONCATENATE("R1C",'[2]Mapa final'!$O$15),"")</f>
        <v/>
      </c>
      <c r="P16" s="78" t="str">
        <f>IF(AND('[2]Mapa final'!$Y$10="Alta",'[2]Mapa final'!$AA$10="Menor"),CONCATENATE("R1C",'[2]Mapa final'!$O$10),"")</f>
        <v/>
      </c>
      <c r="Q16" s="79" t="str">
        <f>IF(AND('[2]Mapa final'!$Y$11="Alta",'[2]Mapa final'!$AA$11="Menor"),CONCATENATE("R1C",'[2]Mapa final'!$O$11),"")</f>
        <v/>
      </c>
      <c r="R16" s="79" t="str">
        <f>IF(AND('[2]Mapa final'!$Y$12="Alta",'[2]Mapa final'!$AA$12="Menor"),CONCATENATE("R1C",'[2]Mapa final'!$O$12),"")</f>
        <v/>
      </c>
      <c r="S16" s="79" t="str">
        <f>IF(AND('[2]Mapa final'!$Y$13="Alta",'[2]Mapa final'!$AA$13="Menor"),CONCATENATE("R1C",'[2]Mapa final'!$O$13),"")</f>
        <v/>
      </c>
      <c r="T16" s="79" t="str">
        <f>IF(AND('[2]Mapa final'!$Y$14="Alta",'[2]Mapa final'!$AA$14="Menor"),CONCATENATE("R1C",'[2]Mapa final'!$O$14),"")</f>
        <v/>
      </c>
      <c r="U16" s="80" t="str">
        <f>IF(AND('[2]Mapa final'!$Y$15="Alta",'[2]Mapa final'!$AA$15="Menor"),CONCATENATE("R1C",'[2]Mapa final'!$O$15),"")</f>
        <v/>
      </c>
      <c r="V16" s="60" t="str">
        <f>IF(AND('[2]Mapa final'!$Y$10="Alta",'[2]Mapa final'!$AA$10="Moderado"),CONCATENATE("R1C",'[2]Mapa final'!$O$10),"")</f>
        <v/>
      </c>
      <c r="W16" s="61" t="str">
        <f>IF(AND('[2]Mapa final'!$Y$11="Alta",'[2]Mapa final'!$AA$11="Moderado"),CONCATENATE("R1C",'[2]Mapa final'!$O$11),"")</f>
        <v/>
      </c>
      <c r="X16" s="61" t="str">
        <f>IF(AND('[2]Mapa final'!$Y$12="Alta",'[2]Mapa final'!$AA$12="Moderado"),CONCATENATE("R1C",'[2]Mapa final'!$O$12),"")</f>
        <v/>
      </c>
      <c r="Y16" s="61" t="str">
        <f>IF(AND('[2]Mapa final'!$Y$13="Alta",'[2]Mapa final'!$AA$13="Moderado"),CONCATENATE("R1C",'[2]Mapa final'!$O$13),"")</f>
        <v/>
      </c>
      <c r="Z16" s="61" t="str">
        <f>IF(AND('[2]Mapa final'!$Y$14="Alta",'[2]Mapa final'!$AA$14="Moderado"),CONCATENATE("R1C",'[2]Mapa final'!$O$14),"")</f>
        <v/>
      </c>
      <c r="AA16" s="62" t="str">
        <f>IF(AND('[2]Mapa final'!$Y$15="Alta",'[2]Mapa final'!$AA$15="Moderado"),CONCATENATE("R1C",'[2]Mapa final'!$O$15),"")</f>
        <v/>
      </c>
      <c r="AB16" s="60" t="str">
        <f>IF(AND('[2]Mapa final'!$Y$10="Alta",'[2]Mapa final'!$AA$10="Mayor"),CONCATENATE("R1C",'[2]Mapa final'!$O$10),"")</f>
        <v/>
      </c>
      <c r="AC16" s="61" t="str">
        <f>IF(AND('[2]Mapa final'!$Y$11="Alta",'[2]Mapa final'!$AA$11="Mayor"),CONCATENATE("R1C",'[2]Mapa final'!$O$11),"")</f>
        <v/>
      </c>
      <c r="AD16" s="61" t="str">
        <f>IF(AND('[2]Mapa final'!$Y$12="Alta",'[2]Mapa final'!$AA$12="Mayor"),CONCATENATE("R1C",'[2]Mapa final'!$O$12),"")</f>
        <v/>
      </c>
      <c r="AE16" s="61" t="str">
        <f>IF(AND('[2]Mapa final'!$Y$13="Alta",'[2]Mapa final'!$AA$13="Mayor"),CONCATENATE("R1C",'[2]Mapa final'!$O$13),"")</f>
        <v/>
      </c>
      <c r="AF16" s="61" t="str">
        <f>IF(AND('[2]Mapa final'!$Y$14="Alta",'[2]Mapa final'!$AA$14="Mayor"),CONCATENATE("R1C",'[2]Mapa final'!$O$14),"")</f>
        <v/>
      </c>
      <c r="AG16" s="62" t="str">
        <f>IF(AND('[2]Mapa final'!$Y$15="Alta",'[2]Mapa final'!$AA$15="Mayor"),CONCATENATE("R1C",'[2]Mapa final'!$O$15),"")</f>
        <v/>
      </c>
      <c r="AH16" s="63" t="str">
        <f>IF(AND('[2]Mapa final'!$Y$10="Alta",'[2]Mapa final'!$AA$10="Catastrófico"),CONCATENATE("R1C",'[2]Mapa final'!$O$10),"")</f>
        <v/>
      </c>
      <c r="AI16" s="64" t="str">
        <f>IF(AND('[2]Mapa final'!$Y$11="Alta",'[2]Mapa final'!$AA$11="Catastrófico"),CONCATENATE("R1C",'[2]Mapa final'!$O$11),"")</f>
        <v/>
      </c>
      <c r="AJ16" s="64" t="str">
        <f>IF(AND('[2]Mapa final'!$Y$12="Alta",'[2]Mapa final'!$AA$12="Catastrófico"),CONCATENATE("R1C",'[2]Mapa final'!$O$12),"")</f>
        <v/>
      </c>
      <c r="AK16" s="64" t="str">
        <f>IF(AND('[2]Mapa final'!$Y$13="Alta",'[2]Mapa final'!$AA$13="Catastrófico"),CONCATENATE("R1C",'[2]Mapa final'!$O$13),"")</f>
        <v/>
      </c>
      <c r="AL16" s="64" t="str">
        <f>IF(AND('[2]Mapa final'!$Y$14="Alta",'[2]Mapa final'!$AA$14="Catastrófico"),CONCATENATE("R1C",'[2]Mapa final'!$O$14),"")</f>
        <v/>
      </c>
      <c r="AM16" s="65" t="str">
        <f>IF(AND('[2]Mapa final'!$Y$15="Alta",'[2]Mapa final'!$AA$15="Catastrófico"),CONCATENATE("R1C",'[2]Mapa final'!$O$15),"")</f>
        <v/>
      </c>
      <c r="AN16" s="27"/>
      <c r="AO16" s="865" t="s">
        <v>38</v>
      </c>
      <c r="AP16" s="866"/>
      <c r="AQ16" s="866"/>
      <c r="AR16" s="866"/>
      <c r="AS16" s="866"/>
      <c r="AT16" s="86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row>
    <row r="17" spans="1:76" ht="15" customHeight="1" x14ac:dyDescent="0.25">
      <c r="A17" s="27"/>
      <c r="B17" s="841"/>
      <c r="C17" s="841"/>
      <c r="D17" s="842"/>
      <c r="E17" s="864"/>
      <c r="F17" s="847"/>
      <c r="G17" s="847"/>
      <c r="H17" s="847"/>
      <c r="I17" s="847"/>
      <c r="J17" s="81" t="str">
        <f>IF(AND('[2]Mapa final'!$Y$16="Alta",'[2]Mapa final'!$AA$16="Leve"),CONCATENATE("R2C",'[2]Mapa final'!$O$16),"")</f>
        <v/>
      </c>
      <c r="K17" s="82" t="str">
        <f>IF(AND('[2]Mapa final'!$Y$17="Alta",'[2]Mapa final'!$AA$17="Leve"),CONCATENATE("R2C",'[2]Mapa final'!$O$17),"")</f>
        <v/>
      </c>
      <c r="L17" s="82" t="str">
        <f>IF(AND('[2]Mapa final'!$Y$18="Alta",'[2]Mapa final'!$AA$18="Leve"),CONCATENATE("R2C",'[2]Mapa final'!$O$18),"")</f>
        <v/>
      </c>
      <c r="M17" s="82" t="str">
        <f>IF(AND('[2]Mapa final'!$Y$19="Alta",'[2]Mapa final'!$AA$19="Leve"),CONCATENATE("R2C",'[2]Mapa final'!$O$19),"")</f>
        <v/>
      </c>
      <c r="N17" s="82" t="str">
        <f>IF(AND('[2]Mapa final'!$Y$20="Alta",'[2]Mapa final'!$AA$20="Leve"),CONCATENATE("R2C",'[2]Mapa final'!$O$20),"")</f>
        <v/>
      </c>
      <c r="O17" s="83" t="str">
        <f>IF(AND('[2]Mapa final'!$Y$21="Alta",'[2]Mapa final'!$AA$21="Leve"),CONCATENATE("R2C",'[2]Mapa final'!$O$21),"")</f>
        <v/>
      </c>
      <c r="P17" s="81" t="str">
        <f>IF(AND('[2]Mapa final'!$Y$16="Alta",'[2]Mapa final'!$AA$16="Menor"),CONCATENATE("R2C",'[2]Mapa final'!$O$16),"")</f>
        <v/>
      </c>
      <c r="Q17" s="82" t="str">
        <f>IF(AND('[2]Mapa final'!$Y$17="Alta",'[2]Mapa final'!$AA$17="Menor"),CONCATENATE("R2C",'[2]Mapa final'!$O$17),"")</f>
        <v/>
      </c>
      <c r="R17" s="82" t="str">
        <f>IF(AND('[2]Mapa final'!$Y$18="Alta",'[2]Mapa final'!$AA$18="Menor"),CONCATENATE("R2C",'[2]Mapa final'!$O$18),"")</f>
        <v/>
      </c>
      <c r="S17" s="82" t="str">
        <f>IF(AND('[2]Mapa final'!$Y$19="Alta",'[2]Mapa final'!$AA$19="Menor"),CONCATENATE("R2C",'[2]Mapa final'!$O$19),"")</f>
        <v/>
      </c>
      <c r="T17" s="82" t="str">
        <f>IF(AND('[2]Mapa final'!$Y$20="Alta",'[2]Mapa final'!$AA$20="Menor"),CONCATENATE("R2C",'[2]Mapa final'!$O$20),"")</f>
        <v/>
      </c>
      <c r="U17" s="83" t="str">
        <f>IF(AND('[2]Mapa final'!$Y$21="Alta",'[2]Mapa final'!$AA$21="Menor"),CONCATENATE("R2C",'[2]Mapa final'!$O$21),"")</f>
        <v/>
      </c>
      <c r="V17" s="66" t="str">
        <f>IF(AND('[2]Mapa final'!$Y$16="Alta",'[2]Mapa final'!$AA$16="Moderado"),CONCATENATE("R2C",'[2]Mapa final'!$O$16),"")</f>
        <v/>
      </c>
      <c r="W17" s="67" t="str">
        <f>IF(AND('[2]Mapa final'!$Y$17="Alta",'[2]Mapa final'!$AA$17="Moderado"),CONCATENATE("R2C",'[2]Mapa final'!$O$17),"")</f>
        <v/>
      </c>
      <c r="X17" s="67" t="str">
        <f>IF(AND('[2]Mapa final'!$Y$18="Alta",'[2]Mapa final'!$AA$18="Moderado"),CONCATENATE("R2C",'[2]Mapa final'!$O$18),"")</f>
        <v/>
      </c>
      <c r="Y17" s="67" t="str">
        <f>IF(AND('[2]Mapa final'!$Y$19="Alta",'[2]Mapa final'!$AA$19="Moderado"),CONCATENATE("R2C",'[2]Mapa final'!$O$19),"")</f>
        <v/>
      </c>
      <c r="Z17" s="67" t="str">
        <f>IF(AND('[2]Mapa final'!$Y$20="Alta",'[2]Mapa final'!$AA$20="Moderado"),CONCATENATE("R2C",'[2]Mapa final'!$O$20),"")</f>
        <v/>
      </c>
      <c r="AA17" s="68" t="str">
        <f>IF(AND('[2]Mapa final'!$Y$21="Alta",'[2]Mapa final'!$AA$21="Moderado"),CONCATENATE("R2C",'[2]Mapa final'!$O$21),"")</f>
        <v/>
      </c>
      <c r="AB17" s="66" t="str">
        <f>IF(AND('[2]Mapa final'!$Y$16="Alta",'[2]Mapa final'!$AA$16="Mayor"),CONCATENATE("R2C",'[2]Mapa final'!$O$16),"")</f>
        <v/>
      </c>
      <c r="AC17" s="67" t="str">
        <f>IF(AND('[2]Mapa final'!$Y$17="Alta",'[2]Mapa final'!$AA$17="Mayor"),CONCATENATE("R2C",'[2]Mapa final'!$O$17),"")</f>
        <v/>
      </c>
      <c r="AD17" s="67" t="str">
        <f>IF(AND('[2]Mapa final'!$Y$18="Alta",'[2]Mapa final'!$AA$18="Mayor"),CONCATENATE("R2C",'[2]Mapa final'!$O$18),"")</f>
        <v/>
      </c>
      <c r="AE17" s="67" t="str">
        <f>IF(AND('[2]Mapa final'!$Y$19="Alta",'[2]Mapa final'!$AA$19="Mayor"),CONCATENATE("R2C",'[2]Mapa final'!$O$19),"")</f>
        <v/>
      </c>
      <c r="AF17" s="67" t="str">
        <f>IF(AND('[2]Mapa final'!$Y$20="Alta",'[2]Mapa final'!$AA$20="Mayor"),CONCATENATE("R2C",'[2]Mapa final'!$O$20),"")</f>
        <v/>
      </c>
      <c r="AG17" s="68" t="str">
        <f>IF(AND('[2]Mapa final'!$Y$21="Alta",'[2]Mapa final'!$AA$21="Mayor"),CONCATENATE("R2C",'[2]Mapa final'!$O$21),"")</f>
        <v/>
      </c>
      <c r="AH17" s="69" t="str">
        <f>IF(AND('[2]Mapa final'!$Y$16="Alta",'[2]Mapa final'!$AA$16="Catastrófico"),CONCATENATE("R2C",'[2]Mapa final'!$O$16),"")</f>
        <v/>
      </c>
      <c r="AI17" s="70" t="str">
        <f>IF(AND('[2]Mapa final'!$Y$17="Alta",'[2]Mapa final'!$AA$17="Catastrófico"),CONCATENATE("R2C",'[2]Mapa final'!$O$17),"")</f>
        <v/>
      </c>
      <c r="AJ17" s="70" t="str">
        <f>IF(AND('[2]Mapa final'!$Y$18="Alta",'[2]Mapa final'!$AA$18="Catastrófico"),CONCATENATE("R2C",'[2]Mapa final'!$O$18),"")</f>
        <v/>
      </c>
      <c r="AK17" s="70" t="str">
        <f>IF(AND('[2]Mapa final'!$Y$19="Alta",'[2]Mapa final'!$AA$19="Catastrófico"),CONCATENATE("R2C",'[2]Mapa final'!$O$19),"")</f>
        <v/>
      </c>
      <c r="AL17" s="70" t="str">
        <f>IF(AND('[2]Mapa final'!$Y$20="Alta",'[2]Mapa final'!$AA$20="Catastrófico"),CONCATENATE("R2C",'[2]Mapa final'!$O$20),"")</f>
        <v/>
      </c>
      <c r="AM17" s="71" t="str">
        <f>IF(AND('[2]Mapa final'!$Y$21="Alta",'[2]Mapa final'!$AA$21="Catastrófico"),CONCATENATE("R2C",'[2]Mapa final'!$O$21),"")</f>
        <v/>
      </c>
      <c r="AN17" s="27"/>
      <c r="AO17" s="868"/>
      <c r="AP17" s="869"/>
      <c r="AQ17" s="869"/>
      <c r="AR17" s="869"/>
      <c r="AS17" s="869"/>
      <c r="AT17" s="870"/>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row>
    <row r="18" spans="1:76" ht="15" customHeight="1" x14ac:dyDescent="0.25">
      <c r="A18" s="27"/>
      <c r="B18" s="841"/>
      <c r="C18" s="841"/>
      <c r="D18" s="842"/>
      <c r="E18" s="846"/>
      <c r="F18" s="847"/>
      <c r="G18" s="847"/>
      <c r="H18" s="847"/>
      <c r="I18" s="847"/>
      <c r="J18" s="81" t="str">
        <f>IF(AND('[2]Mapa final'!$Y$22="Alta",'[2]Mapa final'!$AA$22="Leve"),CONCATENATE("R3C",'[2]Mapa final'!$O$22),"")</f>
        <v/>
      </c>
      <c r="K18" s="82" t="str">
        <f>IF(AND('[2]Mapa final'!$Y$23="Alta",'[2]Mapa final'!$AA$23="Leve"),CONCATENATE("R3C",'[2]Mapa final'!$O$23),"")</f>
        <v/>
      </c>
      <c r="L18" s="82" t="str">
        <f>IF(AND('[2]Mapa final'!$Y$24="Alta",'[2]Mapa final'!$AA$24="Leve"),CONCATENATE("R3C",'[2]Mapa final'!$O$24),"")</f>
        <v/>
      </c>
      <c r="M18" s="82" t="str">
        <f>IF(AND('[2]Mapa final'!$Y$25="Alta",'[2]Mapa final'!$AA$25="Leve"),CONCATENATE("R3C",'[2]Mapa final'!$O$25),"")</f>
        <v/>
      </c>
      <c r="N18" s="82" t="str">
        <f>IF(AND('[2]Mapa final'!$Y$26="Alta",'[2]Mapa final'!$AA$26="Leve"),CONCATENATE("R3C",'[2]Mapa final'!$O$26),"")</f>
        <v/>
      </c>
      <c r="O18" s="83" t="str">
        <f>IF(AND('[2]Mapa final'!$Y$27="Alta",'[2]Mapa final'!$AA$27="Leve"),CONCATENATE("R3C",'[2]Mapa final'!$O$27),"")</f>
        <v/>
      </c>
      <c r="P18" s="81" t="str">
        <f>IF(AND('[2]Mapa final'!$Y$22="Alta",'[2]Mapa final'!$AA$22="Menor"),CONCATENATE("R3C",'[2]Mapa final'!$O$22),"")</f>
        <v/>
      </c>
      <c r="Q18" s="82" t="str">
        <f>IF(AND('[2]Mapa final'!$Y$23="Alta",'[2]Mapa final'!$AA$23="Menor"),CONCATENATE("R3C",'[2]Mapa final'!$O$23),"")</f>
        <v/>
      </c>
      <c r="R18" s="82" t="str">
        <f>IF(AND('[2]Mapa final'!$Y$24="Alta",'[2]Mapa final'!$AA$24="Menor"),CONCATENATE("R3C",'[2]Mapa final'!$O$24),"")</f>
        <v/>
      </c>
      <c r="S18" s="82" t="str">
        <f>IF(AND('[2]Mapa final'!$Y$25="Alta",'[2]Mapa final'!$AA$25="Menor"),CONCATENATE("R3C",'[2]Mapa final'!$O$25),"")</f>
        <v/>
      </c>
      <c r="T18" s="82" t="str">
        <f>IF(AND('[2]Mapa final'!$Y$26="Alta",'[2]Mapa final'!$AA$26="Menor"),CONCATENATE("R3C",'[2]Mapa final'!$O$26),"")</f>
        <v/>
      </c>
      <c r="U18" s="83" t="str">
        <f>IF(AND('[2]Mapa final'!$Y$27="Alta",'[2]Mapa final'!$AA$27="Menor"),CONCATENATE("R3C",'[2]Mapa final'!$O$27),"")</f>
        <v/>
      </c>
      <c r="V18" s="66" t="str">
        <f>IF(AND('[2]Mapa final'!$Y$22="Alta",'[2]Mapa final'!$AA$22="Moderado"),CONCATENATE("R3C",'[2]Mapa final'!$O$22),"")</f>
        <v/>
      </c>
      <c r="W18" s="67" t="str">
        <f>IF(AND('[2]Mapa final'!$Y$23="Alta",'[2]Mapa final'!$AA$23="Moderado"),CONCATENATE("R3C",'[2]Mapa final'!$O$23),"")</f>
        <v/>
      </c>
      <c r="X18" s="67" t="str">
        <f>IF(AND('[2]Mapa final'!$Y$24="Alta",'[2]Mapa final'!$AA$24="Moderado"),CONCATENATE("R3C",'[2]Mapa final'!$O$24),"")</f>
        <v/>
      </c>
      <c r="Y18" s="67" t="str">
        <f>IF(AND('[2]Mapa final'!$Y$25="Alta",'[2]Mapa final'!$AA$25="Moderado"),CONCATENATE("R3C",'[2]Mapa final'!$O$25),"")</f>
        <v/>
      </c>
      <c r="Z18" s="67" t="str">
        <f>IF(AND('[2]Mapa final'!$Y$26="Alta",'[2]Mapa final'!$AA$26="Moderado"),CONCATENATE("R3C",'[2]Mapa final'!$O$26),"")</f>
        <v/>
      </c>
      <c r="AA18" s="68" t="str">
        <f>IF(AND('[2]Mapa final'!$Y$27="Alta",'[2]Mapa final'!$AA$27="Moderado"),CONCATENATE("R3C",'[2]Mapa final'!$O$27),"")</f>
        <v/>
      </c>
      <c r="AB18" s="66" t="str">
        <f>IF(AND('[2]Mapa final'!$Y$22="Alta",'[2]Mapa final'!$AA$22="Mayor"),CONCATENATE("R3C",'[2]Mapa final'!$O$22),"")</f>
        <v/>
      </c>
      <c r="AC18" s="67" t="str">
        <f>IF(AND('[2]Mapa final'!$Y$23="Alta",'[2]Mapa final'!$AA$23="Mayor"),CONCATENATE("R3C",'[2]Mapa final'!$O$23),"")</f>
        <v/>
      </c>
      <c r="AD18" s="67" t="str">
        <f>IF(AND('[2]Mapa final'!$Y$24="Alta",'[2]Mapa final'!$AA$24="Mayor"),CONCATENATE("R3C",'[2]Mapa final'!$O$24),"")</f>
        <v/>
      </c>
      <c r="AE18" s="67" t="str">
        <f>IF(AND('[2]Mapa final'!$Y$25="Alta",'[2]Mapa final'!$AA$25="Mayor"),CONCATENATE("R3C",'[2]Mapa final'!$O$25),"")</f>
        <v/>
      </c>
      <c r="AF18" s="67" t="str">
        <f>IF(AND('[2]Mapa final'!$Y$26="Alta",'[2]Mapa final'!$AA$26="Mayor"),CONCATENATE("R3C",'[2]Mapa final'!$O$26),"")</f>
        <v/>
      </c>
      <c r="AG18" s="68" t="str">
        <f>IF(AND('[2]Mapa final'!$Y$27="Alta",'[2]Mapa final'!$AA$27="Mayor"),CONCATENATE("R3C",'[2]Mapa final'!$O$27),"")</f>
        <v/>
      </c>
      <c r="AH18" s="69" t="str">
        <f>IF(AND('[2]Mapa final'!$Y$22="Alta",'[2]Mapa final'!$AA$22="Catastrófico"),CONCATENATE("R3C",'[2]Mapa final'!$O$22),"")</f>
        <v/>
      </c>
      <c r="AI18" s="70" t="str">
        <f>IF(AND('[2]Mapa final'!$Y$23="Alta",'[2]Mapa final'!$AA$23="Catastrófico"),CONCATENATE("R3C",'[2]Mapa final'!$O$23),"")</f>
        <v/>
      </c>
      <c r="AJ18" s="70" t="str">
        <f>IF(AND('[2]Mapa final'!$Y$24="Alta",'[2]Mapa final'!$AA$24="Catastrófico"),CONCATENATE("R3C",'[2]Mapa final'!$O$24),"")</f>
        <v/>
      </c>
      <c r="AK18" s="70" t="str">
        <f>IF(AND('[2]Mapa final'!$Y$25="Alta",'[2]Mapa final'!$AA$25="Catastrófico"),CONCATENATE("R3C",'[2]Mapa final'!$O$25),"")</f>
        <v/>
      </c>
      <c r="AL18" s="70" t="str">
        <f>IF(AND('[2]Mapa final'!$Y$26="Alta",'[2]Mapa final'!$AA$26="Catastrófico"),CONCATENATE("R3C",'[2]Mapa final'!$O$26),"")</f>
        <v/>
      </c>
      <c r="AM18" s="71" t="str">
        <f>IF(AND('[2]Mapa final'!$Y$27="Alta",'[2]Mapa final'!$AA$27="Catastrófico"),CONCATENATE("R3C",'[2]Mapa final'!$O$27),"")</f>
        <v/>
      </c>
      <c r="AN18" s="27"/>
      <c r="AO18" s="868"/>
      <c r="AP18" s="869"/>
      <c r="AQ18" s="869"/>
      <c r="AR18" s="869"/>
      <c r="AS18" s="869"/>
      <c r="AT18" s="870"/>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row>
    <row r="19" spans="1:76" ht="15" customHeight="1" x14ac:dyDescent="0.25">
      <c r="A19" s="27"/>
      <c r="B19" s="841"/>
      <c r="C19" s="841"/>
      <c r="D19" s="842"/>
      <c r="E19" s="846"/>
      <c r="F19" s="847"/>
      <c r="G19" s="847"/>
      <c r="H19" s="847"/>
      <c r="I19" s="847"/>
      <c r="J19" s="81" t="str">
        <f>IF(AND('[2]Mapa final'!$Y$28="Alta",'[2]Mapa final'!$AA$28="Leve"),CONCATENATE("R4C",'[2]Mapa final'!$O$28),"")</f>
        <v/>
      </c>
      <c r="K19" s="82" t="str">
        <f>IF(AND('[2]Mapa final'!$Y$29="Alta",'[2]Mapa final'!$AA$29="Leve"),CONCATENATE("R4C",'[2]Mapa final'!$O$29),"")</f>
        <v/>
      </c>
      <c r="L19" s="82" t="str">
        <f>IF(AND('[2]Mapa final'!$Y$30="Alta",'[2]Mapa final'!$AA$30="Leve"),CONCATENATE("R4C",'[2]Mapa final'!$O$30),"")</f>
        <v/>
      </c>
      <c r="M19" s="82" t="str">
        <f>IF(AND('[2]Mapa final'!$Y$31="Alta",'[2]Mapa final'!$AA$31="Leve"),CONCATENATE("R4C",'[2]Mapa final'!$O$31),"")</f>
        <v/>
      </c>
      <c r="N19" s="82" t="str">
        <f>IF(AND('[2]Mapa final'!$Y$32="Alta",'[2]Mapa final'!$AA$32="Leve"),CONCATENATE("R4C",'[2]Mapa final'!$O$32),"")</f>
        <v/>
      </c>
      <c r="O19" s="83" t="str">
        <f>IF(AND('[2]Mapa final'!$Y$33="Alta",'[2]Mapa final'!$AA$33="Leve"),CONCATENATE("R4C",'[2]Mapa final'!$O$33),"")</f>
        <v/>
      </c>
      <c r="P19" s="81" t="str">
        <f>IF(AND('[2]Mapa final'!$Y$28="Alta",'[2]Mapa final'!$AA$28="Menor"),CONCATENATE("R4C",'[2]Mapa final'!$O$28),"")</f>
        <v/>
      </c>
      <c r="Q19" s="82" t="str">
        <f>IF(AND('[2]Mapa final'!$Y$29="Alta",'[2]Mapa final'!$AA$29="Menor"),CONCATENATE("R4C",'[2]Mapa final'!$O$29),"")</f>
        <v/>
      </c>
      <c r="R19" s="82" t="str">
        <f>IF(AND('[2]Mapa final'!$Y$30="Alta",'[2]Mapa final'!$AA$30="Menor"),CONCATENATE("R4C",'[2]Mapa final'!$O$30),"")</f>
        <v/>
      </c>
      <c r="S19" s="82" t="str">
        <f>IF(AND('[2]Mapa final'!$Y$31="Alta",'[2]Mapa final'!$AA$31="Menor"),CONCATENATE("R4C",'[2]Mapa final'!$O$31),"")</f>
        <v/>
      </c>
      <c r="T19" s="82" t="str">
        <f>IF(AND('[2]Mapa final'!$Y$32="Alta",'[2]Mapa final'!$AA$32="Menor"),CONCATENATE("R4C",'[2]Mapa final'!$O$32),"")</f>
        <v/>
      </c>
      <c r="U19" s="83" t="str">
        <f>IF(AND('[2]Mapa final'!$Y$33="Alta",'[2]Mapa final'!$AA$33="Menor"),CONCATENATE("R4C",'[2]Mapa final'!$O$33),"")</f>
        <v/>
      </c>
      <c r="V19" s="66" t="str">
        <f>IF(AND('[2]Mapa final'!$Y$28="Alta",'[2]Mapa final'!$AA$28="Moderado"),CONCATENATE("R4C",'[2]Mapa final'!$O$28),"")</f>
        <v/>
      </c>
      <c r="W19" s="67" t="str">
        <f>IF(AND('[2]Mapa final'!$Y$29="Alta",'[2]Mapa final'!$AA$29="Moderado"),CONCATENATE("R4C",'[2]Mapa final'!$O$29),"")</f>
        <v/>
      </c>
      <c r="X19" s="67" t="str">
        <f>IF(AND('[2]Mapa final'!$Y$30="Alta",'[2]Mapa final'!$AA$30="Moderado"),CONCATENATE("R4C",'[2]Mapa final'!$O$30),"")</f>
        <v/>
      </c>
      <c r="Y19" s="67" t="str">
        <f>IF(AND('[2]Mapa final'!$Y$31="Alta",'[2]Mapa final'!$AA$31="Moderado"),CONCATENATE("R4C",'[2]Mapa final'!$O$31),"")</f>
        <v/>
      </c>
      <c r="Z19" s="67" t="str">
        <f>IF(AND('[2]Mapa final'!$Y$32="Alta",'[2]Mapa final'!$AA$32="Moderado"),CONCATENATE("R4C",'[2]Mapa final'!$O$32),"")</f>
        <v/>
      </c>
      <c r="AA19" s="68" t="str">
        <f>IF(AND('[2]Mapa final'!$Y$33="Alta",'[2]Mapa final'!$AA$33="Moderado"),CONCATENATE("R4C",'[2]Mapa final'!$O$33),"")</f>
        <v/>
      </c>
      <c r="AB19" s="66" t="str">
        <f>IF(AND('[2]Mapa final'!$Y$28="Alta",'[2]Mapa final'!$AA$28="Mayor"),CONCATENATE("R4C",'[2]Mapa final'!$O$28),"")</f>
        <v/>
      </c>
      <c r="AC19" s="67" t="str">
        <f>IF(AND('[2]Mapa final'!$Y$29="Alta",'[2]Mapa final'!$AA$29="Mayor"),CONCATENATE("R4C",'[2]Mapa final'!$O$29),"")</f>
        <v/>
      </c>
      <c r="AD19" s="67" t="str">
        <f>IF(AND('[2]Mapa final'!$Y$30="Alta",'[2]Mapa final'!$AA$30="Mayor"),CONCATENATE("R4C",'[2]Mapa final'!$O$30),"")</f>
        <v/>
      </c>
      <c r="AE19" s="67" t="str">
        <f>IF(AND('[2]Mapa final'!$Y$31="Alta",'[2]Mapa final'!$AA$31="Mayor"),CONCATENATE("R4C",'[2]Mapa final'!$O$31),"")</f>
        <v/>
      </c>
      <c r="AF19" s="67" t="str">
        <f>IF(AND('[2]Mapa final'!$Y$32="Alta",'[2]Mapa final'!$AA$32="Mayor"),CONCATENATE("R4C",'[2]Mapa final'!$O$32),"")</f>
        <v/>
      </c>
      <c r="AG19" s="68" t="str">
        <f>IF(AND('[2]Mapa final'!$Y$33="Alta",'[2]Mapa final'!$AA$33="Mayor"),CONCATENATE("R4C",'[2]Mapa final'!$O$33),"")</f>
        <v/>
      </c>
      <c r="AH19" s="69" t="str">
        <f>IF(AND('[2]Mapa final'!$Y$28="Alta",'[2]Mapa final'!$AA$28="Catastrófico"),CONCATENATE("R4C",'[2]Mapa final'!$O$28),"")</f>
        <v/>
      </c>
      <c r="AI19" s="70" t="str">
        <f>IF(AND('[2]Mapa final'!$Y$29="Alta",'[2]Mapa final'!$AA$29="Catastrófico"),CONCATENATE("R4C",'[2]Mapa final'!$O$29),"")</f>
        <v/>
      </c>
      <c r="AJ19" s="70" t="str">
        <f>IF(AND('[2]Mapa final'!$Y$30="Alta",'[2]Mapa final'!$AA$30="Catastrófico"),CONCATENATE("R4C",'[2]Mapa final'!$O$30),"")</f>
        <v/>
      </c>
      <c r="AK19" s="70" t="str">
        <f>IF(AND('[2]Mapa final'!$Y$31="Alta",'[2]Mapa final'!$AA$31="Catastrófico"),CONCATENATE("R4C",'[2]Mapa final'!$O$31),"")</f>
        <v/>
      </c>
      <c r="AL19" s="70" t="str">
        <f>IF(AND('[2]Mapa final'!$Y$32="Alta",'[2]Mapa final'!$AA$32="Catastrófico"),CONCATENATE("R4C",'[2]Mapa final'!$O$32),"")</f>
        <v/>
      </c>
      <c r="AM19" s="71" t="str">
        <f>IF(AND('[2]Mapa final'!$Y$33="Alta",'[2]Mapa final'!$AA$33="Catastrófico"),CONCATENATE("R4C",'[2]Mapa final'!$O$33),"")</f>
        <v/>
      </c>
      <c r="AN19" s="27"/>
      <c r="AO19" s="868"/>
      <c r="AP19" s="869"/>
      <c r="AQ19" s="869"/>
      <c r="AR19" s="869"/>
      <c r="AS19" s="869"/>
      <c r="AT19" s="870"/>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row>
    <row r="20" spans="1:76" ht="15" customHeight="1" x14ac:dyDescent="0.25">
      <c r="A20" s="27"/>
      <c r="B20" s="841"/>
      <c r="C20" s="841"/>
      <c r="D20" s="842"/>
      <c r="E20" s="846"/>
      <c r="F20" s="847"/>
      <c r="G20" s="847"/>
      <c r="H20" s="847"/>
      <c r="I20" s="847"/>
      <c r="J20" s="81" t="str">
        <f>IF(AND('[2]Mapa final'!$Y$34="Alta",'[2]Mapa final'!$AA$34="Leve"),CONCATENATE("R5C",'[2]Mapa final'!$O$34),"")</f>
        <v/>
      </c>
      <c r="K20" s="82" t="str">
        <f>IF(AND('[2]Mapa final'!$Y$35="Alta",'[2]Mapa final'!$AA$35="Leve"),CONCATENATE("R5C",'[2]Mapa final'!$O$35),"")</f>
        <v/>
      </c>
      <c r="L20" s="82" t="str">
        <f>IF(AND('[2]Mapa final'!$Y$36="Alta",'[2]Mapa final'!$AA$36="Leve"),CONCATENATE("R5C",'[2]Mapa final'!$O$36),"")</f>
        <v/>
      </c>
      <c r="M20" s="82" t="str">
        <f>IF(AND('[2]Mapa final'!$Y$37="Alta",'[2]Mapa final'!$AA$37="Leve"),CONCATENATE("R5C",'[2]Mapa final'!$O$37),"")</f>
        <v/>
      </c>
      <c r="N20" s="82" t="str">
        <f>IF(AND('[2]Mapa final'!$Y$38="Alta",'[2]Mapa final'!$AA$38="Leve"),CONCATENATE("R5C",'[2]Mapa final'!$O$38),"")</f>
        <v/>
      </c>
      <c r="O20" s="83" t="str">
        <f>IF(AND('[2]Mapa final'!$Y$39="Alta",'[2]Mapa final'!$AA$39="Leve"),CONCATENATE("R5C",'[2]Mapa final'!$O$39),"")</f>
        <v/>
      </c>
      <c r="P20" s="81" t="str">
        <f>IF(AND('[2]Mapa final'!$Y$34="Alta",'[2]Mapa final'!$AA$34="Menor"),CONCATENATE("R5C",'[2]Mapa final'!$O$34),"")</f>
        <v/>
      </c>
      <c r="Q20" s="82" t="str">
        <f>IF(AND('[2]Mapa final'!$Y$35="Alta",'[2]Mapa final'!$AA$35="Menor"),CONCATENATE("R5C",'[2]Mapa final'!$O$35),"")</f>
        <v/>
      </c>
      <c r="R20" s="82" t="str">
        <f>IF(AND('[2]Mapa final'!$Y$36="Alta",'[2]Mapa final'!$AA$36="Menor"),CONCATENATE("R5C",'[2]Mapa final'!$O$36),"")</f>
        <v/>
      </c>
      <c r="S20" s="82" t="str">
        <f>IF(AND('[2]Mapa final'!$Y$37="Alta",'[2]Mapa final'!$AA$37="Menor"),CONCATENATE("R5C",'[2]Mapa final'!$O$37),"")</f>
        <v/>
      </c>
      <c r="T20" s="82" t="str">
        <f>IF(AND('[2]Mapa final'!$Y$38="Alta",'[2]Mapa final'!$AA$38="Menor"),CONCATENATE("R5C",'[2]Mapa final'!$O$38),"")</f>
        <v/>
      </c>
      <c r="U20" s="83" t="str">
        <f>IF(AND('[2]Mapa final'!$Y$39="Alta",'[2]Mapa final'!$AA$39="Menor"),CONCATENATE("R5C",'[2]Mapa final'!$O$39),"")</f>
        <v/>
      </c>
      <c r="V20" s="66" t="str">
        <f>IF(AND('[2]Mapa final'!$Y$34="Alta",'[2]Mapa final'!$AA$34="Moderado"),CONCATENATE("R5C",'[2]Mapa final'!$O$34),"")</f>
        <v/>
      </c>
      <c r="W20" s="67" t="str">
        <f>IF(AND('[2]Mapa final'!$Y$35="Alta",'[2]Mapa final'!$AA$35="Moderado"),CONCATENATE("R5C",'[2]Mapa final'!$O$35),"")</f>
        <v/>
      </c>
      <c r="X20" s="67" t="str">
        <f>IF(AND('[2]Mapa final'!$Y$36="Alta",'[2]Mapa final'!$AA$36="Moderado"),CONCATENATE("R5C",'[2]Mapa final'!$O$36),"")</f>
        <v/>
      </c>
      <c r="Y20" s="67" t="str">
        <f>IF(AND('[2]Mapa final'!$Y$37="Alta",'[2]Mapa final'!$AA$37="Moderado"),CONCATENATE("R5C",'[2]Mapa final'!$O$37),"")</f>
        <v/>
      </c>
      <c r="Z20" s="67" t="str">
        <f>IF(AND('[2]Mapa final'!$Y$38="Alta",'[2]Mapa final'!$AA$38="Moderado"),CONCATENATE("R5C",'[2]Mapa final'!$O$38),"")</f>
        <v/>
      </c>
      <c r="AA20" s="68" t="str">
        <f>IF(AND('[2]Mapa final'!$Y$39="Alta",'[2]Mapa final'!$AA$39="Moderado"),CONCATENATE("R5C",'[2]Mapa final'!$O$39),"")</f>
        <v/>
      </c>
      <c r="AB20" s="66" t="str">
        <f>IF(AND('[2]Mapa final'!$Y$34="Alta",'[2]Mapa final'!$AA$34="Mayor"),CONCATENATE("R5C",'[2]Mapa final'!$O$34),"")</f>
        <v/>
      </c>
      <c r="AC20" s="67" t="str">
        <f>IF(AND('[2]Mapa final'!$Y$35="Alta",'[2]Mapa final'!$AA$35="Mayor"),CONCATENATE("R5C",'[2]Mapa final'!$O$35),"")</f>
        <v/>
      </c>
      <c r="AD20" s="67" t="str">
        <f>IF(AND('[2]Mapa final'!$Y$36="Alta",'[2]Mapa final'!$AA$36="Mayor"),CONCATENATE("R5C",'[2]Mapa final'!$O$36),"")</f>
        <v/>
      </c>
      <c r="AE20" s="67" t="str">
        <f>IF(AND('[2]Mapa final'!$Y$37="Alta",'[2]Mapa final'!$AA$37="Mayor"),CONCATENATE("R5C",'[2]Mapa final'!$O$37),"")</f>
        <v/>
      </c>
      <c r="AF20" s="67" t="str">
        <f>IF(AND('[2]Mapa final'!$Y$38="Alta",'[2]Mapa final'!$AA$38="Mayor"),CONCATENATE("R5C",'[2]Mapa final'!$O$38),"")</f>
        <v/>
      </c>
      <c r="AG20" s="68" t="str">
        <f>IF(AND('[2]Mapa final'!$Y$39="Alta",'[2]Mapa final'!$AA$39="Mayor"),CONCATENATE("R5C",'[2]Mapa final'!$O$39),"")</f>
        <v/>
      </c>
      <c r="AH20" s="69" t="str">
        <f>IF(AND('[2]Mapa final'!$Y$34="Alta",'[2]Mapa final'!$AA$34="Catastrófico"),CONCATENATE("R5C",'[2]Mapa final'!$O$34),"")</f>
        <v/>
      </c>
      <c r="AI20" s="70" t="str">
        <f>IF(AND('[2]Mapa final'!$Y$35="Alta",'[2]Mapa final'!$AA$35="Catastrófico"),CONCATENATE("R5C",'[2]Mapa final'!$O$35),"")</f>
        <v/>
      </c>
      <c r="AJ20" s="70" t="str">
        <f>IF(AND('[2]Mapa final'!$Y$36="Alta",'[2]Mapa final'!$AA$36="Catastrófico"),CONCATENATE("R5C",'[2]Mapa final'!$O$36),"")</f>
        <v/>
      </c>
      <c r="AK20" s="70" t="str">
        <f>IF(AND('[2]Mapa final'!$Y$37="Alta",'[2]Mapa final'!$AA$37="Catastrófico"),CONCATENATE("R5C",'[2]Mapa final'!$O$37),"")</f>
        <v/>
      </c>
      <c r="AL20" s="70" t="str">
        <f>IF(AND('[2]Mapa final'!$Y$38="Alta",'[2]Mapa final'!$AA$38="Catastrófico"),CONCATENATE("R5C",'[2]Mapa final'!$O$38),"")</f>
        <v/>
      </c>
      <c r="AM20" s="71" t="str">
        <f>IF(AND('[2]Mapa final'!$Y$39="Alta",'[2]Mapa final'!$AA$39="Catastrófico"),CONCATENATE("R5C",'[2]Mapa final'!$O$39),"")</f>
        <v/>
      </c>
      <c r="AN20" s="27"/>
      <c r="AO20" s="868"/>
      <c r="AP20" s="869"/>
      <c r="AQ20" s="869"/>
      <c r="AR20" s="869"/>
      <c r="AS20" s="869"/>
      <c r="AT20" s="870"/>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row>
    <row r="21" spans="1:76" ht="15" customHeight="1" x14ac:dyDescent="0.25">
      <c r="A21" s="27"/>
      <c r="B21" s="841"/>
      <c r="C21" s="841"/>
      <c r="D21" s="842"/>
      <c r="E21" s="846"/>
      <c r="F21" s="847"/>
      <c r="G21" s="847"/>
      <c r="H21" s="847"/>
      <c r="I21" s="847"/>
      <c r="J21" s="81" t="str">
        <f>IF(AND('[2]Mapa final'!$Y$40="Alta",'[2]Mapa final'!$AA$40="Leve"),CONCATENATE("R6C",'[2]Mapa final'!$O$40),"")</f>
        <v/>
      </c>
      <c r="K21" s="82" t="str">
        <f>IF(AND('[2]Mapa final'!$Y$41="Alta",'[2]Mapa final'!$AA$41="Leve"),CONCATENATE("R6C",'[2]Mapa final'!$O$41),"")</f>
        <v/>
      </c>
      <c r="L21" s="82" t="str">
        <f>IF(AND('[2]Mapa final'!$Y$42="Alta",'[2]Mapa final'!$AA$42="Leve"),CONCATENATE("R6C",'[2]Mapa final'!$O$42),"")</f>
        <v/>
      </c>
      <c r="M21" s="82" t="str">
        <f>IF(AND('[2]Mapa final'!$Y$43="Alta",'[2]Mapa final'!$AA$43="Leve"),CONCATENATE("R6C",'[2]Mapa final'!$O$43),"")</f>
        <v/>
      </c>
      <c r="N21" s="82" t="str">
        <f>IF(AND('[2]Mapa final'!$Y$44="Alta",'[2]Mapa final'!$AA$44="Leve"),CONCATENATE("R6C",'[2]Mapa final'!$O$44),"")</f>
        <v/>
      </c>
      <c r="O21" s="83" t="str">
        <f>IF(AND('[2]Mapa final'!$Y$45="Alta",'[2]Mapa final'!$AA$45="Leve"),CONCATENATE("R6C",'[2]Mapa final'!$O$45),"")</f>
        <v/>
      </c>
      <c r="P21" s="81" t="str">
        <f>IF(AND('[2]Mapa final'!$Y$40="Alta",'[2]Mapa final'!$AA$40="Menor"),CONCATENATE("R6C",'[2]Mapa final'!$O$40),"")</f>
        <v/>
      </c>
      <c r="Q21" s="82" t="str">
        <f>IF(AND('[2]Mapa final'!$Y$41="Alta",'[2]Mapa final'!$AA$41="Menor"),CONCATENATE("R6C",'[2]Mapa final'!$O$41),"")</f>
        <v/>
      </c>
      <c r="R21" s="82" t="str">
        <f>IF(AND('[2]Mapa final'!$Y$42="Alta",'[2]Mapa final'!$AA$42="Menor"),CONCATENATE("R6C",'[2]Mapa final'!$O$42),"")</f>
        <v/>
      </c>
      <c r="S21" s="82" t="str">
        <f>IF(AND('[2]Mapa final'!$Y$43="Alta",'[2]Mapa final'!$AA$43="Menor"),CONCATENATE("R6C",'[2]Mapa final'!$O$43),"")</f>
        <v/>
      </c>
      <c r="T21" s="82" t="str">
        <f>IF(AND('[2]Mapa final'!$Y$44="Alta",'[2]Mapa final'!$AA$44="Menor"),CONCATENATE("R6C",'[2]Mapa final'!$O$44),"")</f>
        <v/>
      </c>
      <c r="U21" s="83" t="str">
        <f>IF(AND('[2]Mapa final'!$Y$45="Alta",'[2]Mapa final'!$AA$45="Menor"),CONCATENATE("R6C",'[2]Mapa final'!$O$45),"")</f>
        <v/>
      </c>
      <c r="V21" s="66" t="str">
        <f>IF(AND('[2]Mapa final'!$Y$40="Alta",'[2]Mapa final'!$AA$40="Moderado"),CONCATENATE("R6C",'[2]Mapa final'!$O$40),"")</f>
        <v/>
      </c>
      <c r="W21" s="67" t="str">
        <f>IF(AND('[2]Mapa final'!$Y$41="Alta",'[2]Mapa final'!$AA$41="Moderado"),CONCATENATE("R6C",'[2]Mapa final'!$O$41),"")</f>
        <v/>
      </c>
      <c r="X21" s="67" t="str">
        <f>IF(AND('[2]Mapa final'!$Y$42="Alta",'[2]Mapa final'!$AA$42="Moderado"),CONCATENATE("R6C",'[2]Mapa final'!$O$42),"")</f>
        <v/>
      </c>
      <c r="Y21" s="67" t="str">
        <f>IF(AND('[2]Mapa final'!$Y$43="Alta",'[2]Mapa final'!$AA$43="Moderado"),CONCATENATE("R6C",'[2]Mapa final'!$O$43),"")</f>
        <v/>
      </c>
      <c r="Z21" s="67" t="str">
        <f>IF(AND('[2]Mapa final'!$Y$44="Alta",'[2]Mapa final'!$AA$44="Moderado"),CONCATENATE("R6C",'[2]Mapa final'!$O$44),"")</f>
        <v/>
      </c>
      <c r="AA21" s="68" t="str">
        <f>IF(AND('[2]Mapa final'!$Y$45="Alta",'[2]Mapa final'!$AA$45="Moderado"),CONCATENATE("R6C",'[2]Mapa final'!$O$45),"")</f>
        <v/>
      </c>
      <c r="AB21" s="66" t="str">
        <f>IF(AND('[2]Mapa final'!$Y$40="Alta",'[2]Mapa final'!$AA$40="Mayor"),CONCATENATE("R6C",'[2]Mapa final'!$O$40),"")</f>
        <v/>
      </c>
      <c r="AC21" s="67" t="str">
        <f>IF(AND('[2]Mapa final'!$Y$41="Alta",'[2]Mapa final'!$AA$41="Mayor"),CONCATENATE("R6C",'[2]Mapa final'!$O$41),"")</f>
        <v/>
      </c>
      <c r="AD21" s="67" t="str">
        <f>IF(AND('[2]Mapa final'!$Y$42="Alta",'[2]Mapa final'!$AA$42="Mayor"),CONCATENATE("R6C",'[2]Mapa final'!$O$42),"")</f>
        <v/>
      </c>
      <c r="AE21" s="67" t="str">
        <f>IF(AND('[2]Mapa final'!$Y$43="Alta",'[2]Mapa final'!$AA$43="Mayor"),CONCATENATE("R6C",'[2]Mapa final'!$O$43),"")</f>
        <v/>
      </c>
      <c r="AF21" s="67" t="str">
        <f>IF(AND('[2]Mapa final'!$Y$44="Alta",'[2]Mapa final'!$AA$44="Mayor"),CONCATENATE("R6C",'[2]Mapa final'!$O$44),"")</f>
        <v/>
      </c>
      <c r="AG21" s="68" t="str">
        <f>IF(AND('[2]Mapa final'!$Y$45="Alta",'[2]Mapa final'!$AA$45="Mayor"),CONCATENATE("R6C",'[2]Mapa final'!$O$45),"")</f>
        <v/>
      </c>
      <c r="AH21" s="69" t="str">
        <f>IF(AND('[2]Mapa final'!$Y$40="Alta",'[2]Mapa final'!$AA$40="Catastrófico"),CONCATENATE("R6C",'[2]Mapa final'!$O$40),"")</f>
        <v/>
      </c>
      <c r="AI21" s="70" t="str">
        <f>IF(AND('[2]Mapa final'!$Y$41="Alta",'[2]Mapa final'!$AA$41="Catastrófico"),CONCATENATE("R6C",'[2]Mapa final'!$O$41),"")</f>
        <v/>
      </c>
      <c r="AJ21" s="70" t="str">
        <f>IF(AND('[2]Mapa final'!$Y$42="Alta",'[2]Mapa final'!$AA$42="Catastrófico"),CONCATENATE("R6C",'[2]Mapa final'!$O$42),"")</f>
        <v/>
      </c>
      <c r="AK21" s="70" t="str">
        <f>IF(AND('[2]Mapa final'!$Y$43="Alta",'[2]Mapa final'!$AA$43="Catastrófico"),CONCATENATE("R6C",'[2]Mapa final'!$O$43),"")</f>
        <v/>
      </c>
      <c r="AL21" s="70" t="str">
        <f>IF(AND('[2]Mapa final'!$Y$44="Alta",'[2]Mapa final'!$AA$44="Catastrófico"),CONCATENATE("R6C",'[2]Mapa final'!$O$44),"")</f>
        <v/>
      </c>
      <c r="AM21" s="71" t="str">
        <f>IF(AND('[2]Mapa final'!$Y$45="Alta",'[2]Mapa final'!$AA$45="Catastrófico"),CONCATENATE("R6C",'[2]Mapa final'!$O$45),"")</f>
        <v/>
      </c>
      <c r="AN21" s="27"/>
      <c r="AO21" s="868"/>
      <c r="AP21" s="869"/>
      <c r="AQ21" s="869"/>
      <c r="AR21" s="869"/>
      <c r="AS21" s="869"/>
      <c r="AT21" s="870"/>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row>
    <row r="22" spans="1:76" ht="15" customHeight="1" x14ac:dyDescent="0.25">
      <c r="A22" s="27"/>
      <c r="B22" s="841"/>
      <c r="C22" s="841"/>
      <c r="D22" s="842"/>
      <c r="E22" s="846"/>
      <c r="F22" s="847"/>
      <c r="G22" s="847"/>
      <c r="H22" s="847"/>
      <c r="I22" s="847"/>
      <c r="J22" s="81" t="str">
        <f>IF(AND('[2]Mapa final'!$Y$46="Alta",'[2]Mapa final'!$AA$46="Leve"),CONCATENATE("R7C",'[2]Mapa final'!$O$46),"")</f>
        <v/>
      </c>
      <c r="K22" s="82" t="str">
        <f>IF(AND('[2]Mapa final'!$Y$47="Alta",'[2]Mapa final'!$AA$47="Leve"),CONCATENATE("R7C",'[2]Mapa final'!$O$47),"")</f>
        <v/>
      </c>
      <c r="L22" s="82" t="str">
        <f>IF(AND('[2]Mapa final'!$Y$48="Alta",'[2]Mapa final'!$AA$48="Leve"),CONCATENATE("R7C",'[2]Mapa final'!$O$48),"")</f>
        <v/>
      </c>
      <c r="M22" s="82" t="str">
        <f>IF(AND('[2]Mapa final'!$Y$49="Alta",'[2]Mapa final'!$AA$49="Leve"),CONCATENATE("R7C",'[2]Mapa final'!$O$49),"")</f>
        <v/>
      </c>
      <c r="N22" s="82" t="str">
        <f>IF(AND('[2]Mapa final'!$Y$50="Alta",'[2]Mapa final'!$AA$50="Leve"),CONCATENATE("R7C",'[2]Mapa final'!$O$50),"")</f>
        <v/>
      </c>
      <c r="O22" s="83" t="str">
        <f>IF(AND('[2]Mapa final'!$Y$51="Alta",'[2]Mapa final'!$AA$51="Leve"),CONCATENATE("R7C",'[2]Mapa final'!$O$51),"")</f>
        <v/>
      </c>
      <c r="P22" s="81" t="str">
        <f>IF(AND('[2]Mapa final'!$Y$46="Alta",'[2]Mapa final'!$AA$46="Menor"),CONCATENATE("R7C",'[2]Mapa final'!$O$46),"")</f>
        <v/>
      </c>
      <c r="Q22" s="82" t="str">
        <f>IF(AND('[2]Mapa final'!$Y$47="Alta",'[2]Mapa final'!$AA$47="Menor"),CONCATENATE("R7C",'[2]Mapa final'!$O$47),"")</f>
        <v/>
      </c>
      <c r="R22" s="82" t="str">
        <f>IF(AND('[2]Mapa final'!$Y$48="Alta",'[2]Mapa final'!$AA$48="Menor"),CONCATENATE("R7C",'[2]Mapa final'!$O$48),"")</f>
        <v/>
      </c>
      <c r="S22" s="82" t="str">
        <f>IF(AND('[2]Mapa final'!$Y$49="Alta",'[2]Mapa final'!$AA$49="Menor"),CONCATENATE("R7C",'[2]Mapa final'!$O$49),"")</f>
        <v/>
      </c>
      <c r="T22" s="82" t="str">
        <f>IF(AND('[2]Mapa final'!$Y$50="Alta",'[2]Mapa final'!$AA$50="Menor"),CONCATENATE("R7C",'[2]Mapa final'!$O$50),"")</f>
        <v/>
      </c>
      <c r="U22" s="83" t="str">
        <f>IF(AND('[2]Mapa final'!$Y$51="Alta",'[2]Mapa final'!$AA$51="Menor"),CONCATENATE("R7C",'[2]Mapa final'!$O$51),"")</f>
        <v/>
      </c>
      <c r="V22" s="66" t="str">
        <f>IF(AND('[2]Mapa final'!$Y$46="Alta",'[2]Mapa final'!$AA$46="Moderado"),CONCATENATE("R7C",'[2]Mapa final'!$O$46),"")</f>
        <v/>
      </c>
      <c r="W22" s="67" t="str">
        <f>IF(AND('[2]Mapa final'!$Y$47="Alta",'[2]Mapa final'!$AA$47="Moderado"),CONCATENATE("R7C",'[2]Mapa final'!$O$47),"")</f>
        <v/>
      </c>
      <c r="X22" s="67" t="str">
        <f>IF(AND('[2]Mapa final'!$Y$48="Alta",'[2]Mapa final'!$AA$48="Moderado"),CONCATENATE("R7C",'[2]Mapa final'!$O$48),"")</f>
        <v/>
      </c>
      <c r="Y22" s="67" t="str">
        <f>IF(AND('[2]Mapa final'!$Y$49="Alta",'[2]Mapa final'!$AA$49="Moderado"),CONCATENATE("R7C",'[2]Mapa final'!$O$49),"")</f>
        <v/>
      </c>
      <c r="Z22" s="67" t="str">
        <f>IF(AND('[2]Mapa final'!$Y$50="Alta",'[2]Mapa final'!$AA$50="Moderado"),CONCATENATE("R7C",'[2]Mapa final'!$O$50),"")</f>
        <v/>
      </c>
      <c r="AA22" s="68" t="str">
        <f>IF(AND('[2]Mapa final'!$Y$51="Alta",'[2]Mapa final'!$AA$51="Moderado"),CONCATENATE("R7C",'[2]Mapa final'!$O$51),"")</f>
        <v/>
      </c>
      <c r="AB22" s="66" t="str">
        <f>IF(AND('[2]Mapa final'!$Y$46="Alta",'[2]Mapa final'!$AA$46="Mayor"),CONCATENATE("R7C",'[2]Mapa final'!$O$46),"")</f>
        <v/>
      </c>
      <c r="AC22" s="67" t="str">
        <f>IF(AND('[2]Mapa final'!$Y$47="Alta",'[2]Mapa final'!$AA$47="Mayor"),CONCATENATE("R7C",'[2]Mapa final'!$O$47),"")</f>
        <v/>
      </c>
      <c r="AD22" s="67" t="str">
        <f>IF(AND('[2]Mapa final'!$Y$48="Alta",'[2]Mapa final'!$AA$48="Mayor"),CONCATENATE("R7C",'[2]Mapa final'!$O$48),"")</f>
        <v/>
      </c>
      <c r="AE22" s="67" t="str">
        <f>IF(AND('[2]Mapa final'!$Y$49="Alta",'[2]Mapa final'!$AA$49="Mayor"),CONCATENATE("R7C",'[2]Mapa final'!$O$49),"")</f>
        <v/>
      </c>
      <c r="AF22" s="67" t="str">
        <f>IF(AND('[2]Mapa final'!$Y$50="Alta",'[2]Mapa final'!$AA$50="Mayor"),CONCATENATE("R7C",'[2]Mapa final'!$O$50),"")</f>
        <v/>
      </c>
      <c r="AG22" s="68" t="str">
        <f>IF(AND('[2]Mapa final'!$Y$51="Alta",'[2]Mapa final'!$AA$51="Mayor"),CONCATENATE("R7C",'[2]Mapa final'!$O$51),"")</f>
        <v/>
      </c>
      <c r="AH22" s="69" t="str">
        <f>IF(AND('[2]Mapa final'!$Y$46="Alta",'[2]Mapa final'!$AA$46="Catastrófico"),CONCATENATE("R7C",'[2]Mapa final'!$O$46),"")</f>
        <v/>
      </c>
      <c r="AI22" s="70" t="str">
        <f>IF(AND('[2]Mapa final'!$Y$47="Alta",'[2]Mapa final'!$AA$47="Catastrófico"),CONCATENATE("R7C",'[2]Mapa final'!$O$47),"")</f>
        <v/>
      </c>
      <c r="AJ22" s="70" t="str">
        <f>IF(AND('[2]Mapa final'!$Y$48="Alta",'[2]Mapa final'!$AA$48="Catastrófico"),CONCATENATE("R7C",'[2]Mapa final'!$O$48),"")</f>
        <v/>
      </c>
      <c r="AK22" s="70" t="str">
        <f>IF(AND('[2]Mapa final'!$Y$49="Alta",'[2]Mapa final'!$AA$49="Catastrófico"),CONCATENATE("R7C",'[2]Mapa final'!$O$49),"")</f>
        <v/>
      </c>
      <c r="AL22" s="70" t="str">
        <f>IF(AND('[2]Mapa final'!$Y$50="Alta",'[2]Mapa final'!$AA$50="Catastrófico"),CONCATENATE("R7C",'[2]Mapa final'!$O$50),"")</f>
        <v/>
      </c>
      <c r="AM22" s="71" t="str">
        <f>IF(AND('[2]Mapa final'!$Y$51="Alta",'[2]Mapa final'!$AA$51="Catastrófico"),CONCATENATE("R7C",'[2]Mapa final'!$O$51),"")</f>
        <v/>
      </c>
      <c r="AN22" s="27"/>
      <c r="AO22" s="868"/>
      <c r="AP22" s="869"/>
      <c r="AQ22" s="869"/>
      <c r="AR22" s="869"/>
      <c r="AS22" s="869"/>
      <c r="AT22" s="870"/>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row>
    <row r="23" spans="1:76" ht="15" customHeight="1" x14ac:dyDescent="0.25">
      <c r="A23" s="27"/>
      <c r="B23" s="841"/>
      <c r="C23" s="841"/>
      <c r="D23" s="842"/>
      <c r="E23" s="846"/>
      <c r="F23" s="847"/>
      <c r="G23" s="847"/>
      <c r="H23" s="847"/>
      <c r="I23" s="847"/>
      <c r="J23" s="81" t="str">
        <f>IF(AND('[2]Mapa final'!$Y$52="Alta",'[2]Mapa final'!$AA$52="Leve"),CONCATENATE("R8C",'[2]Mapa final'!$O$52),"")</f>
        <v/>
      </c>
      <c r="K23" s="82" t="str">
        <f>IF(AND('[2]Mapa final'!$Y$53="Alta",'[2]Mapa final'!$AA$53="Leve"),CONCATENATE("R8C",'[2]Mapa final'!$O$53),"")</f>
        <v/>
      </c>
      <c r="L23" s="82" t="str">
        <f>IF(AND('[2]Mapa final'!$Y$54="Alta",'[2]Mapa final'!$AA$54="Leve"),CONCATENATE("R8C",'[2]Mapa final'!$O$54),"")</f>
        <v/>
      </c>
      <c r="M23" s="82" t="str">
        <f>IF(AND('[2]Mapa final'!$Y$55="Alta",'[2]Mapa final'!$AA$55="Leve"),CONCATENATE("R8C",'[2]Mapa final'!$O$55),"")</f>
        <v/>
      </c>
      <c r="N23" s="82" t="str">
        <f>IF(AND('[2]Mapa final'!$Y$56="Alta",'[2]Mapa final'!$AA$56="Leve"),CONCATENATE("R8C",'[2]Mapa final'!$O$56),"")</f>
        <v/>
      </c>
      <c r="O23" s="83" t="str">
        <f>IF(AND('[2]Mapa final'!$Y$57="Alta",'[2]Mapa final'!$AA$57="Leve"),CONCATENATE("R8C",'[2]Mapa final'!$O$57),"")</f>
        <v/>
      </c>
      <c r="P23" s="81" t="str">
        <f>IF(AND('[2]Mapa final'!$Y$52="Alta",'[2]Mapa final'!$AA$52="Menor"),CONCATENATE("R8C",'[2]Mapa final'!$O$52),"")</f>
        <v/>
      </c>
      <c r="Q23" s="82" t="str">
        <f>IF(AND('[2]Mapa final'!$Y$53="Alta",'[2]Mapa final'!$AA$53="Menor"),CONCATENATE("R8C",'[2]Mapa final'!$O$53),"")</f>
        <v/>
      </c>
      <c r="R23" s="82" t="str">
        <f>IF(AND('[2]Mapa final'!$Y$54="Alta",'[2]Mapa final'!$AA$54="Menor"),CONCATENATE("R8C",'[2]Mapa final'!$O$54),"")</f>
        <v/>
      </c>
      <c r="S23" s="82" t="str">
        <f>IF(AND('[2]Mapa final'!$Y$55="Alta",'[2]Mapa final'!$AA$55="Menor"),CONCATENATE("R8C",'[2]Mapa final'!$O$55),"")</f>
        <v/>
      </c>
      <c r="T23" s="82" t="str">
        <f>IF(AND('[2]Mapa final'!$Y$56="Alta",'[2]Mapa final'!$AA$56="Menor"),CONCATENATE("R8C",'[2]Mapa final'!$O$56),"")</f>
        <v/>
      </c>
      <c r="U23" s="83" t="str">
        <f>IF(AND('[2]Mapa final'!$Y$57="Alta",'[2]Mapa final'!$AA$57="Menor"),CONCATENATE("R8C",'[2]Mapa final'!$O$57),"")</f>
        <v/>
      </c>
      <c r="V23" s="66" t="str">
        <f>IF(AND('[2]Mapa final'!$Y$52="Alta",'[2]Mapa final'!$AA$52="Moderado"),CONCATENATE("R8C",'[2]Mapa final'!$O$52),"")</f>
        <v/>
      </c>
      <c r="W23" s="67" t="str">
        <f>IF(AND('[2]Mapa final'!$Y$53="Alta",'[2]Mapa final'!$AA$53="Moderado"),CONCATENATE("R8C",'[2]Mapa final'!$O$53),"")</f>
        <v/>
      </c>
      <c r="X23" s="67" t="str">
        <f>IF(AND('[2]Mapa final'!$Y$54="Alta",'[2]Mapa final'!$AA$54="Moderado"),CONCATENATE("R8C",'[2]Mapa final'!$O$54),"")</f>
        <v/>
      </c>
      <c r="Y23" s="67" t="str">
        <f>IF(AND('[2]Mapa final'!$Y$55="Alta",'[2]Mapa final'!$AA$55="Moderado"),CONCATENATE("R8C",'[2]Mapa final'!$O$55),"")</f>
        <v/>
      </c>
      <c r="Z23" s="67" t="str">
        <f>IF(AND('[2]Mapa final'!$Y$56="Alta",'[2]Mapa final'!$AA$56="Moderado"),CONCATENATE("R8C",'[2]Mapa final'!$O$56),"")</f>
        <v/>
      </c>
      <c r="AA23" s="68" t="str">
        <f>IF(AND('[2]Mapa final'!$Y$57="Alta",'[2]Mapa final'!$AA$57="Moderado"),CONCATENATE("R8C",'[2]Mapa final'!$O$57),"")</f>
        <v/>
      </c>
      <c r="AB23" s="66" t="str">
        <f>IF(AND('[2]Mapa final'!$Y$52="Alta",'[2]Mapa final'!$AA$52="Mayor"),CONCATENATE("R8C",'[2]Mapa final'!$O$52),"")</f>
        <v/>
      </c>
      <c r="AC23" s="67" t="str">
        <f>IF(AND('[2]Mapa final'!$Y$53="Alta",'[2]Mapa final'!$AA$53="Mayor"),CONCATENATE("R8C",'[2]Mapa final'!$O$53),"")</f>
        <v/>
      </c>
      <c r="AD23" s="67" t="str">
        <f>IF(AND('[2]Mapa final'!$Y$54="Alta",'[2]Mapa final'!$AA$54="Mayor"),CONCATENATE("R8C",'[2]Mapa final'!$O$54),"")</f>
        <v/>
      </c>
      <c r="AE23" s="67" t="str">
        <f>IF(AND('[2]Mapa final'!$Y$55="Alta",'[2]Mapa final'!$AA$55="Mayor"),CONCATENATE("R8C",'[2]Mapa final'!$O$55),"")</f>
        <v/>
      </c>
      <c r="AF23" s="67" t="str">
        <f>IF(AND('[2]Mapa final'!$Y$56="Alta",'[2]Mapa final'!$AA$56="Mayor"),CONCATENATE("R8C",'[2]Mapa final'!$O$56),"")</f>
        <v/>
      </c>
      <c r="AG23" s="68" t="str">
        <f>IF(AND('[2]Mapa final'!$Y$57="Alta",'[2]Mapa final'!$AA$57="Mayor"),CONCATENATE("R8C",'[2]Mapa final'!$O$57),"")</f>
        <v/>
      </c>
      <c r="AH23" s="69" t="str">
        <f>IF(AND('[2]Mapa final'!$Y$52="Alta",'[2]Mapa final'!$AA$52="Catastrófico"),CONCATENATE("R8C",'[2]Mapa final'!$O$52),"")</f>
        <v/>
      </c>
      <c r="AI23" s="70" t="str">
        <f>IF(AND('[2]Mapa final'!$Y$53="Alta",'[2]Mapa final'!$AA$53="Catastrófico"),CONCATENATE("R8C",'[2]Mapa final'!$O$53),"")</f>
        <v/>
      </c>
      <c r="AJ23" s="70" t="str">
        <f>IF(AND('[2]Mapa final'!$Y$54="Alta",'[2]Mapa final'!$AA$54="Catastrófico"),CONCATENATE("R8C",'[2]Mapa final'!$O$54),"")</f>
        <v/>
      </c>
      <c r="AK23" s="70" t="str">
        <f>IF(AND('[2]Mapa final'!$Y$55="Alta",'[2]Mapa final'!$AA$55="Catastrófico"),CONCATENATE("R8C",'[2]Mapa final'!$O$55),"")</f>
        <v/>
      </c>
      <c r="AL23" s="70" t="str">
        <f>IF(AND('[2]Mapa final'!$Y$56="Alta",'[2]Mapa final'!$AA$56="Catastrófico"),CONCATENATE("R8C",'[2]Mapa final'!$O$56),"")</f>
        <v/>
      </c>
      <c r="AM23" s="71" t="str">
        <f>IF(AND('[2]Mapa final'!$Y$57="Alta",'[2]Mapa final'!$AA$57="Catastrófico"),CONCATENATE("R8C",'[2]Mapa final'!$O$57),"")</f>
        <v/>
      </c>
      <c r="AN23" s="27"/>
      <c r="AO23" s="868"/>
      <c r="AP23" s="869"/>
      <c r="AQ23" s="869"/>
      <c r="AR23" s="869"/>
      <c r="AS23" s="869"/>
      <c r="AT23" s="870"/>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row>
    <row r="24" spans="1:76" ht="15" customHeight="1" x14ac:dyDescent="0.25">
      <c r="A24" s="27"/>
      <c r="B24" s="841"/>
      <c r="C24" s="841"/>
      <c r="D24" s="842"/>
      <c r="E24" s="846"/>
      <c r="F24" s="847"/>
      <c r="G24" s="847"/>
      <c r="H24" s="847"/>
      <c r="I24" s="847"/>
      <c r="J24" s="81" t="str">
        <f>IF(AND('[2]Mapa final'!$Y$58="Alta",'[2]Mapa final'!$AA$58="Leve"),CONCATENATE("R9C",'[2]Mapa final'!$O$58),"")</f>
        <v/>
      </c>
      <c r="K24" s="82" t="str">
        <f>IF(AND('[2]Mapa final'!$Y$59="Alta",'[2]Mapa final'!$AA$59="Leve"),CONCATENATE("R9C",'[2]Mapa final'!$O$59),"")</f>
        <v/>
      </c>
      <c r="L24" s="82" t="str">
        <f>IF(AND('[2]Mapa final'!$Y$60="Alta",'[2]Mapa final'!$AA$60="Leve"),CONCATENATE("R9C",'[2]Mapa final'!$O$60),"")</f>
        <v/>
      </c>
      <c r="M24" s="82" t="str">
        <f>IF(AND('[2]Mapa final'!$Y$61="Alta",'[2]Mapa final'!$AA$61="Leve"),CONCATENATE("R9C",'[2]Mapa final'!$O$61),"")</f>
        <v/>
      </c>
      <c r="N24" s="82" t="str">
        <f>IF(AND('[2]Mapa final'!$Y$62="Alta",'[2]Mapa final'!$AA$62="Leve"),CONCATENATE("R9C",'[2]Mapa final'!$O$62),"")</f>
        <v/>
      </c>
      <c r="O24" s="83" t="str">
        <f>IF(AND('[2]Mapa final'!$Y$63="Alta",'[2]Mapa final'!$AA$63="Leve"),CONCATENATE("R9C",'[2]Mapa final'!$O$63),"")</f>
        <v/>
      </c>
      <c r="P24" s="81" t="str">
        <f>IF(AND('[2]Mapa final'!$Y$58="Alta",'[2]Mapa final'!$AA$58="Menor"),CONCATENATE("R9C",'[2]Mapa final'!$O$58),"")</f>
        <v/>
      </c>
      <c r="Q24" s="82" t="str">
        <f>IF(AND('[2]Mapa final'!$Y$59="Alta",'[2]Mapa final'!$AA$59="Menor"),CONCATENATE("R9C",'[2]Mapa final'!$O$59),"")</f>
        <v/>
      </c>
      <c r="R24" s="82" t="str">
        <f>IF(AND('[2]Mapa final'!$Y$60="Alta",'[2]Mapa final'!$AA$60="Menor"),CONCATENATE("R9C",'[2]Mapa final'!$O$60),"")</f>
        <v/>
      </c>
      <c r="S24" s="82" t="str">
        <f>IF(AND('[2]Mapa final'!$Y$61="Alta",'[2]Mapa final'!$AA$61="Menor"),CONCATENATE("R9C",'[2]Mapa final'!$O$61),"")</f>
        <v/>
      </c>
      <c r="T24" s="82" t="str">
        <f>IF(AND('[2]Mapa final'!$Y$62="Alta",'[2]Mapa final'!$AA$62="Menor"),CONCATENATE("R9C",'[2]Mapa final'!$O$62),"")</f>
        <v/>
      </c>
      <c r="U24" s="83" t="str">
        <f>IF(AND('[2]Mapa final'!$Y$63="Alta",'[2]Mapa final'!$AA$63="Menor"),CONCATENATE("R9C",'[2]Mapa final'!$O$63),"")</f>
        <v/>
      </c>
      <c r="V24" s="66" t="str">
        <f>IF(AND('[2]Mapa final'!$Y$58="Alta",'[2]Mapa final'!$AA$58="Moderado"),CONCATENATE("R9C",'[2]Mapa final'!$O$58),"")</f>
        <v/>
      </c>
      <c r="W24" s="67" t="str">
        <f>IF(AND('[2]Mapa final'!$Y$59="Alta",'[2]Mapa final'!$AA$59="Moderado"),CONCATENATE("R9C",'[2]Mapa final'!$O$59),"")</f>
        <v/>
      </c>
      <c r="X24" s="67" t="str">
        <f>IF(AND('[2]Mapa final'!$Y$60="Alta",'[2]Mapa final'!$AA$60="Moderado"),CONCATENATE("R9C",'[2]Mapa final'!$O$60),"")</f>
        <v/>
      </c>
      <c r="Y24" s="67" t="str">
        <f>IF(AND('[2]Mapa final'!$Y$61="Alta",'[2]Mapa final'!$AA$61="Moderado"),CONCATENATE("R9C",'[2]Mapa final'!$O$61),"")</f>
        <v/>
      </c>
      <c r="Z24" s="67" t="str">
        <f>IF(AND('[2]Mapa final'!$Y$62="Alta",'[2]Mapa final'!$AA$62="Moderado"),CONCATENATE("R9C",'[2]Mapa final'!$O$62),"")</f>
        <v/>
      </c>
      <c r="AA24" s="68" t="str">
        <f>IF(AND('[2]Mapa final'!$Y$63="Alta",'[2]Mapa final'!$AA$63="Moderado"),CONCATENATE("R9C",'[2]Mapa final'!$O$63),"")</f>
        <v/>
      </c>
      <c r="AB24" s="66" t="str">
        <f>IF(AND('[2]Mapa final'!$Y$58="Alta",'[2]Mapa final'!$AA$58="Mayor"),CONCATENATE("R9C",'[2]Mapa final'!$O$58),"")</f>
        <v/>
      </c>
      <c r="AC24" s="67" t="str">
        <f>IF(AND('[2]Mapa final'!$Y$59="Alta",'[2]Mapa final'!$AA$59="Mayor"),CONCATENATE("R9C",'[2]Mapa final'!$O$59),"")</f>
        <v/>
      </c>
      <c r="AD24" s="67" t="str">
        <f>IF(AND('[2]Mapa final'!$Y$60="Alta",'[2]Mapa final'!$AA$60="Mayor"),CONCATENATE("R9C",'[2]Mapa final'!$O$60),"")</f>
        <v/>
      </c>
      <c r="AE24" s="67" t="str">
        <f>IF(AND('[2]Mapa final'!$Y$61="Alta",'[2]Mapa final'!$AA$61="Mayor"),CONCATENATE("R9C",'[2]Mapa final'!$O$61),"")</f>
        <v/>
      </c>
      <c r="AF24" s="67" t="str">
        <f>IF(AND('[2]Mapa final'!$Y$62="Alta",'[2]Mapa final'!$AA$62="Mayor"),CONCATENATE("R9C",'[2]Mapa final'!$O$62),"")</f>
        <v/>
      </c>
      <c r="AG24" s="68" t="str">
        <f>IF(AND('[2]Mapa final'!$Y$63="Alta",'[2]Mapa final'!$AA$63="Mayor"),CONCATENATE("R9C",'[2]Mapa final'!$O$63),"")</f>
        <v/>
      </c>
      <c r="AH24" s="69" t="str">
        <f>IF(AND('[2]Mapa final'!$Y$58="Alta",'[2]Mapa final'!$AA$58="Catastrófico"),CONCATENATE("R9C",'[2]Mapa final'!$O$58),"")</f>
        <v/>
      </c>
      <c r="AI24" s="70" t="str">
        <f>IF(AND('[2]Mapa final'!$Y$59="Alta",'[2]Mapa final'!$AA$59="Catastrófico"),CONCATENATE("R9C",'[2]Mapa final'!$O$59),"")</f>
        <v/>
      </c>
      <c r="AJ24" s="70" t="str">
        <f>IF(AND('[2]Mapa final'!$Y$60="Alta",'[2]Mapa final'!$AA$60="Catastrófico"),CONCATENATE("R9C",'[2]Mapa final'!$O$60),"")</f>
        <v/>
      </c>
      <c r="AK24" s="70" t="str">
        <f>IF(AND('[2]Mapa final'!$Y$61="Alta",'[2]Mapa final'!$AA$61="Catastrófico"),CONCATENATE("R9C",'[2]Mapa final'!$O$61),"")</f>
        <v/>
      </c>
      <c r="AL24" s="70" t="str">
        <f>IF(AND('[2]Mapa final'!$Y$62="Alta",'[2]Mapa final'!$AA$62="Catastrófico"),CONCATENATE("R9C",'[2]Mapa final'!$O$62),"")</f>
        <v/>
      </c>
      <c r="AM24" s="71" t="str">
        <f>IF(AND('[2]Mapa final'!$Y$63="Alta",'[2]Mapa final'!$AA$63="Catastrófico"),CONCATENATE("R9C",'[2]Mapa final'!$O$63),"")</f>
        <v/>
      </c>
      <c r="AN24" s="27"/>
      <c r="AO24" s="868"/>
      <c r="AP24" s="869"/>
      <c r="AQ24" s="869"/>
      <c r="AR24" s="869"/>
      <c r="AS24" s="869"/>
      <c r="AT24" s="870"/>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row>
    <row r="25" spans="1:76" ht="15.75" customHeight="1" thickBot="1" x14ac:dyDescent="0.3">
      <c r="A25" s="27"/>
      <c r="B25" s="841"/>
      <c r="C25" s="841"/>
      <c r="D25" s="842"/>
      <c r="E25" s="849"/>
      <c r="F25" s="850"/>
      <c r="G25" s="850"/>
      <c r="H25" s="850"/>
      <c r="I25" s="850"/>
      <c r="J25" s="84" t="str">
        <f>IF(AND('[2]Mapa final'!$Y$64="Alta",'[2]Mapa final'!$AA$64="Leve"),CONCATENATE("R10C",'[2]Mapa final'!$O$64),"")</f>
        <v/>
      </c>
      <c r="K25" s="85" t="str">
        <f>IF(AND('[2]Mapa final'!$Y$65="Alta",'[2]Mapa final'!$AA$65="Leve"),CONCATENATE("R10C",'[2]Mapa final'!$O$65),"")</f>
        <v/>
      </c>
      <c r="L25" s="85" t="str">
        <f>IF(AND('[2]Mapa final'!$Y$66="Alta",'[2]Mapa final'!$AA$66="Leve"),CONCATENATE("R10C",'[2]Mapa final'!$O$66),"")</f>
        <v/>
      </c>
      <c r="M25" s="85" t="str">
        <f>IF(AND('[2]Mapa final'!$Y$67="Alta",'[2]Mapa final'!$AA$67="Leve"),CONCATENATE("R10C",'[2]Mapa final'!$O$67),"")</f>
        <v/>
      </c>
      <c r="N25" s="85" t="str">
        <f>IF(AND('[2]Mapa final'!$Y$68="Alta",'[2]Mapa final'!$AA$68="Leve"),CONCATENATE("R10C",'[2]Mapa final'!$O$68),"")</f>
        <v/>
      </c>
      <c r="O25" s="86" t="str">
        <f>IF(AND('[2]Mapa final'!$Y$69="Alta",'[2]Mapa final'!$AA$69="Leve"),CONCATENATE("R10C",'[2]Mapa final'!$O$69),"")</f>
        <v/>
      </c>
      <c r="P25" s="84" t="str">
        <f>IF(AND('[2]Mapa final'!$Y$64="Alta",'[2]Mapa final'!$AA$64="Menor"),CONCATENATE("R10C",'[2]Mapa final'!$O$64),"")</f>
        <v/>
      </c>
      <c r="Q25" s="85" t="str">
        <f>IF(AND('[2]Mapa final'!$Y$65="Alta",'[2]Mapa final'!$AA$65="Menor"),CONCATENATE("R10C",'[2]Mapa final'!$O$65),"")</f>
        <v/>
      </c>
      <c r="R25" s="85" t="str">
        <f>IF(AND('[2]Mapa final'!$Y$66="Alta",'[2]Mapa final'!$AA$66="Menor"),CONCATENATE("R10C",'[2]Mapa final'!$O$66),"")</f>
        <v/>
      </c>
      <c r="S25" s="85" t="str">
        <f>IF(AND('[2]Mapa final'!$Y$67="Alta",'[2]Mapa final'!$AA$67="Menor"),CONCATENATE("R10C",'[2]Mapa final'!$O$67),"")</f>
        <v/>
      </c>
      <c r="T25" s="85" t="str">
        <f>IF(AND('[2]Mapa final'!$Y$68="Alta",'[2]Mapa final'!$AA$68="Menor"),CONCATENATE("R10C",'[2]Mapa final'!$O$68),"")</f>
        <v/>
      </c>
      <c r="U25" s="86" t="str">
        <f>IF(AND('[2]Mapa final'!$Y$69="Alta",'[2]Mapa final'!$AA$69="Menor"),CONCATENATE("R10C",'[2]Mapa final'!$O$69),"")</f>
        <v/>
      </c>
      <c r="V25" s="72" t="str">
        <f>IF(AND('[2]Mapa final'!$Y$64="Alta",'[2]Mapa final'!$AA$64="Moderado"),CONCATENATE("R10C",'[2]Mapa final'!$O$64),"")</f>
        <v/>
      </c>
      <c r="W25" s="73" t="str">
        <f>IF(AND('[2]Mapa final'!$Y$65="Alta",'[2]Mapa final'!$AA$65="Moderado"),CONCATENATE("R10C",'[2]Mapa final'!$O$65),"")</f>
        <v/>
      </c>
      <c r="X25" s="73" t="str">
        <f>IF(AND('[2]Mapa final'!$Y$66="Alta",'[2]Mapa final'!$AA$66="Moderado"),CONCATENATE("R10C",'[2]Mapa final'!$O$66),"")</f>
        <v/>
      </c>
      <c r="Y25" s="73" t="str">
        <f>IF(AND('[2]Mapa final'!$Y$67="Alta",'[2]Mapa final'!$AA$67="Moderado"),CONCATENATE("R10C",'[2]Mapa final'!$O$67),"")</f>
        <v/>
      </c>
      <c r="Z25" s="73" t="str">
        <f>IF(AND('[2]Mapa final'!$Y$68="Alta",'[2]Mapa final'!$AA$68="Moderado"),CONCATENATE("R10C",'[2]Mapa final'!$O$68),"")</f>
        <v/>
      </c>
      <c r="AA25" s="74" t="str">
        <f>IF(AND('[2]Mapa final'!$Y$69="Alta",'[2]Mapa final'!$AA$69="Moderado"),CONCATENATE("R10C",'[2]Mapa final'!$O$69),"")</f>
        <v/>
      </c>
      <c r="AB25" s="72" t="str">
        <f>IF(AND('[2]Mapa final'!$Y$64="Alta",'[2]Mapa final'!$AA$64="Mayor"),CONCATENATE("R10C",'[2]Mapa final'!$O$64),"")</f>
        <v/>
      </c>
      <c r="AC25" s="73" t="str">
        <f>IF(AND('[2]Mapa final'!$Y$65="Alta",'[2]Mapa final'!$AA$65="Mayor"),CONCATENATE("R10C",'[2]Mapa final'!$O$65),"")</f>
        <v/>
      </c>
      <c r="AD25" s="73" t="str">
        <f>IF(AND('[2]Mapa final'!$Y$66="Alta",'[2]Mapa final'!$AA$66="Mayor"),CONCATENATE("R10C",'[2]Mapa final'!$O$66),"")</f>
        <v/>
      </c>
      <c r="AE25" s="73" t="str">
        <f>IF(AND('[2]Mapa final'!$Y$67="Alta",'[2]Mapa final'!$AA$67="Mayor"),CONCATENATE("R10C",'[2]Mapa final'!$O$67),"")</f>
        <v/>
      </c>
      <c r="AF25" s="73" t="str">
        <f>IF(AND('[2]Mapa final'!$Y$68="Alta",'[2]Mapa final'!$AA$68="Mayor"),CONCATENATE("R10C",'[2]Mapa final'!$O$68),"")</f>
        <v/>
      </c>
      <c r="AG25" s="74" t="str">
        <f>IF(AND('[2]Mapa final'!$Y$69="Alta",'[2]Mapa final'!$AA$69="Mayor"),CONCATENATE("R10C",'[2]Mapa final'!$O$69),"")</f>
        <v/>
      </c>
      <c r="AH25" s="75" t="str">
        <f>IF(AND('[2]Mapa final'!$Y$64="Alta",'[2]Mapa final'!$AA$64="Catastrófico"),CONCATENATE("R10C",'[2]Mapa final'!$O$64),"")</f>
        <v/>
      </c>
      <c r="AI25" s="76" t="str">
        <f>IF(AND('[2]Mapa final'!$Y$65="Alta",'[2]Mapa final'!$AA$65="Catastrófico"),CONCATENATE("R10C",'[2]Mapa final'!$O$65),"")</f>
        <v/>
      </c>
      <c r="AJ25" s="76" t="str">
        <f>IF(AND('[2]Mapa final'!$Y$66="Alta",'[2]Mapa final'!$AA$66="Catastrófico"),CONCATENATE("R10C",'[2]Mapa final'!$O$66),"")</f>
        <v/>
      </c>
      <c r="AK25" s="76" t="str">
        <f>IF(AND('[2]Mapa final'!$Y$67="Alta",'[2]Mapa final'!$AA$67="Catastrófico"),CONCATENATE("R10C",'[2]Mapa final'!$O$67),"")</f>
        <v/>
      </c>
      <c r="AL25" s="76" t="str">
        <f>IF(AND('[2]Mapa final'!$Y$68="Alta",'[2]Mapa final'!$AA$68="Catastrófico"),CONCATENATE("R10C",'[2]Mapa final'!$O$68),"")</f>
        <v/>
      </c>
      <c r="AM25" s="77" t="str">
        <f>IF(AND('[2]Mapa final'!$Y$69="Alta",'[2]Mapa final'!$AA$69="Catastrófico"),CONCATENATE("R10C",'[2]Mapa final'!$O$69),"")</f>
        <v/>
      </c>
      <c r="AN25" s="27"/>
      <c r="AO25" s="871"/>
      <c r="AP25" s="872"/>
      <c r="AQ25" s="872"/>
      <c r="AR25" s="872"/>
      <c r="AS25" s="872"/>
      <c r="AT25" s="873"/>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row>
    <row r="26" spans="1:76" ht="15" customHeight="1" x14ac:dyDescent="0.25">
      <c r="A26" s="27"/>
      <c r="B26" s="841"/>
      <c r="C26" s="841"/>
      <c r="D26" s="842"/>
      <c r="E26" s="843" t="s">
        <v>262</v>
      </c>
      <c r="F26" s="844"/>
      <c r="G26" s="844"/>
      <c r="H26" s="844"/>
      <c r="I26" s="845"/>
      <c r="J26" s="78" t="str">
        <f>IF(AND('[2]Mapa final'!$Y$10="Media",'[2]Mapa final'!$AA$10="Leve"),CONCATENATE("R1C",'[2]Mapa final'!$O$10),"")</f>
        <v/>
      </c>
      <c r="K26" s="79" t="str">
        <f>IF(AND('[2]Mapa final'!$Y$11="Media",'[2]Mapa final'!$AA$11="Leve"),CONCATENATE("R1C",'[2]Mapa final'!$O$11),"")</f>
        <v/>
      </c>
      <c r="L26" s="79" t="str">
        <f>IF(AND('[2]Mapa final'!$Y$12="Media",'[2]Mapa final'!$AA$12="Leve"),CONCATENATE("R1C",'[2]Mapa final'!$O$12),"")</f>
        <v/>
      </c>
      <c r="M26" s="79" t="str">
        <f>IF(AND('[2]Mapa final'!$Y$13="Media",'[2]Mapa final'!$AA$13="Leve"),CONCATENATE("R1C",'[2]Mapa final'!$O$13),"")</f>
        <v/>
      </c>
      <c r="N26" s="79" t="str">
        <f>IF(AND('[2]Mapa final'!$Y$14="Media",'[2]Mapa final'!$AA$14="Leve"),CONCATENATE("R1C",'[2]Mapa final'!$O$14),"")</f>
        <v/>
      </c>
      <c r="O26" s="80" t="str">
        <f>IF(AND('[2]Mapa final'!$Y$15="Media",'[2]Mapa final'!$AA$15="Leve"),CONCATENATE("R1C",'[2]Mapa final'!$O$15),"")</f>
        <v/>
      </c>
      <c r="P26" s="78" t="str">
        <f>IF(AND('[2]Mapa final'!$Y$10="Media",'[2]Mapa final'!$AA$10="Menor"),CONCATENATE("R1C",'[2]Mapa final'!$O$10),"")</f>
        <v/>
      </c>
      <c r="Q26" s="79" t="str">
        <f>IF(AND('[2]Mapa final'!$Y$11="Media",'[2]Mapa final'!$AA$11="Menor"),CONCATENATE("R1C",'[2]Mapa final'!$O$11),"")</f>
        <v/>
      </c>
      <c r="R26" s="79" t="str">
        <f>IF(AND('[2]Mapa final'!$Y$12="Media",'[2]Mapa final'!$AA$12="Menor"),CONCATENATE("R1C",'[2]Mapa final'!$O$12),"")</f>
        <v/>
      </c>
      <c r="S26" s="79" t="str">
        <f>IF(AND('[2]Mapa final'!$Y$13="Media",'[2]Mapa final'!$AA$13="Menor"),CONCATENATE("R1C",'[2]Mapa final'!$O$13),"")</f>
        <v/>
      </c>
      <c r="T26" s="79" t="str">
        <f>IF(AND('[2]Mapa final'!$Y$14="Media",'[2]Mapa final'!$AA$14="Menor"),CONCATENATE("R1C",'[2]Mapa final'!$O$14),"")</f>
        <v/>
      </c>
      <c r="U26" s="80" t="str">
        <f>IF(AND('[2]Mapa final'!$Y$15="Media",'[2]Mapa final'!$AA$15="Menor"),CONCATENATE("R1C",'[2]Mapa final'!$O$15),"")</f>
        <v/>
      </c>
      <c r="V26" s="78" t="str">
        <f>IF(AND('[2]Mapa final'!$Y$10="Media",'[2]Mapa final'!$AA$10="Moderado"),CONCATENATE("R1C",'[2]Mapa final'!$O$10),"")</f>
        <v/>
      </c>
      <c r="W26" s="79" t="str">
        <f>IF(AND('[2]Mapa final'!$Y$11="Media",'[2]Mapa final'!$AA$11="Moderado"),CONCATENATE("R1C",'[2]Mapa final'!$O$11),"")</f>
        <v/>
      </c>
      <c r="X26" s="79" t="str">
        <f>IF(AND('[2]Mapa final'!$Y$12="Media",'[2]Mapa final'!$AA$12="Moderado"),CONCATENATE("R1C",'[2]Mapa final'!$O$12),"")</f>
        <v/>
      </c>
      <c r="Y26" s="79" t="str">
        <f>IF(AND('[2]Mapa final'!$Y$13="Media",'[2]Mapa final'!$AA$13="Moderado"),CONCATENATE("R1C",'[2]Mapa final'!$O$13),"")</f>
        <v/>
      </c>
      <c r="Z26" s="79" t="str">
        <f>IF(AND('[2]Mapa final'!$Y$14="Media",'[2]Mapa final'!$AA$14="Moderado"),CONCATENATE("R1C",'[2]Mapa final'!$O$14),"")</f>
        <v/>
      </c>
      <c r="AA26" s="80" t="str">
        <f>IF(AND('[2]Mapa final'!$Y$15="Media",'[2]Mapa final'!$AA$15="Moderado"),CONCATENATE("R1C",'[2]Mapa final'!$O$15),"")</f>
        <v/>
      </c>
      <c r="AB26" s="60" t="str">
        <f>IF(AND('[2]Mapa final'!$Y$10="Media",'[2]Mapa final'!$AA$10="Mayor"),CONCATENATE("R1C",'[2]Mapa final'!$O$10),"")</f>
        <v/>
      </c>
      <c r="AC26" s="61" t="str">
        <f>IF(AND('[2]Mapa final'!$Y$11="Media",'[2]Mapa final'!$AA$11="Mayor"),CONCATENATE("R1C",'[2]Mapa final'!$O$11),"")</f>
        <v/>
      </c>
      <c r="AD26" s="61" t="str">
        <f>IF(AND('[2]Mapa final'!$Y$12="Media",'[2]Mapa final'!$AA$12="Mayor"),CONCATENATE("R1C",'[2]Mapa final'!$O$12),"")</f>
        <v/>
      </c>
      <c r="AE26" s="61" t="str">
        <f>IF(AND('[2]Mapa final'!$Y$13="Media",'[2]Mapa final'!$AA$13="Mayor"),CONCATENATE("R1C",'[2]Mapa final'!$O$13),"")</f>
        <v/>
      </c>
      <c r="AF26" s="61" t="str">
        <f>IF(AND('[2]Mapa final'!$Y$14="Media",'[2]Mapa final'!$AA$14="Mayor"),CONCATENATE("R1C",'[2]Mapa final'!$O$14),"")</f>
        <v/>
      </c>
      <c r="AG26" s="62" t="str">
        <f>IF(AND('[2]Mapa final'!$Y$15="Media",'[2]Mapa final'!$AA$15="Mayor"),CONCATENATE("R1C",'[2]Mapa final'!$O$15),"")</f>
        <v/>
      </c>
      <c r="AH26" s="63" t="str">
        <f>IF(AND('[2]Mapa final'!$Y$10="Media",'[2]Mapa final'!$AA$10="Catastrófico"),CONCATENATE("R1C",'[2]Mapa final'!$O$10),"")</f>
        <v/>
      </c>
      <c r="AI26" s="64" t="str">
        <f>IF(AND('[2]Mapa final'!$Y$11="Media",'[2]Mapa final'!$AA$11="Catastrófico"),CONCATENATE("R1C",'[2]Mapa final'!$O$11),"")</f>
        <v/>
      </c>
      <c r="AJ26" s="64" t="str">
        <f>IF(AND('[2]Mapa final'!$Y$12="Media",'[2]Mapa final'!$AA$12="Catastrófico"),CONCATENATE("R1C",'[2]Mapa final'!$O$12),"")</f>
        <v/>
      </c>
      <c r="AK26" s="64" t="str">
        <f>IF(AND('[2]Mapa final'!$Y$13="Media",'[2]Mapa final'!$AA$13="Catastrófico"),CONCATENATE("R1C",'[2]Mapa final'!$O$13),"")</f>
        <v/>
      </c>
      <c r="AL26" s="64" t="str">
        <f>IF(AND('[2]Mapa final'!$Y$14="Media",'[2]Mapa final'!$AA$14="Catastrófico"),CONCATENATE("R1C",'[2]Mapa final'!$O$14),"")</f>
        <v/>
      </c>
      <c r="AM26" s="65" t="str">
        <f>IF(AND('[2]Mapa final'!$Y$15="Media",'[2]Mapa final'!$AA$15="Catastrófico"),CONCATENATE("R1C",'[2]Mapa final'!$O$15),"")</f>
        <v/>
      </c>
      <c r="AN26" s="27"/>
      <c r="AO26" s="874" t="s">
        <v>8</v>
      </c>
      <c r="AP26" s="875"/>
      <c r="AQ26" s="875"/>
      <c r="AR26" s="875"/>
      <c r="AS26" s="875"/>
      <c r="AT26" s="876"/>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row>
    <row r="27" spans="1:76" ht="15" customHeight="1" x14ac:dyDescent="0.25">
      <c r="A27" s="27"/>
      <c r="B27" s="841"/>
      <c r="C27" s="841"/>
      <c r="D27" s="842"/>
      <c r="E27" s="864"/>
      <c r="F27" s="847"/>
      <c r="G27" s="847"/>
      <c r="H27" s="847"/>
      <c r="I27" s="848"/>
      <c r="J27" s="81" t="str">
        <f>IF(AND('[2]Mapa final'!$Y$16="Media",'[2]Mapa final'!$AA$16="Leve"),CONCATENATE("R2C",'[2]Mapa final'!$O$16),"")</f>
        <v/>
      </c>
      <c r="K27" s="82" t="str">
        <f>IF(AND('[2]Mapa final'!$Y$17="Media",'[2]Mapa final'!$AA$17="Leve"),CONCATENATE("R2C",'[2]Mapa final'!$O$17),"")</f>
        <v/>
      </c>
      <c r="L27" s="82" t="str">
        <f>IF(AND('[2]Mapa final'!$Y$18="Media",'[2]Mapa final'!$AA$18="Leve"),CONCATENATE("R2C",'[2]Mapa final'!$O$18),"")</f>
        <v/>
      </c>
      <c r="M27" s="82" t="str">
        <f>IF(AND('[2]Mapa final'!$Y$19="Media",'[2]Mapa final'!$AA$19="Leve"),CONCATENATE("R2C",'[2]Mapa final'!$O$19),"")</f>
        <v/>
      </c>
      <c r="N27" s="82" t="str">
        <f>IF(AND('[2]Mapa final'!$Y$20="Media",'[2]Mapa final'!$AA$20="Leve"),CONCATENATE("R2C",'[2]Mapa final'!$O$20),"")</f>
        <v/>
      </c>
      <c r="O27" s="83" t="str">
        <f>IF(AND('[2]Mapa final'!$Y$21="Media",'[2]Mapa final'!$AA$21="Leve"),CONCATENATE("R2C",'[2]Mapa final'!$O$21),"")</f>
        <v/>
      </c>
      <c r="P27" s="81" t="str">
        <f>IF(AND('[2]Mapa final'!$Y$16="Media",'[2]Mapa final'!$AA$16="Menor"),CONCATENATE("R2C",'[2]Mapa final'!$O$16),"")</f>
        <v/>
      </c>
      <c r="Q27" s="82" t="str">
        <f>IF(AND('[2]Mapa final'!$Y$17="Media",'[2]Mapa final'!$AA$17="Menor"),CONCATENATE("R2C",'[2]Mapa final'!$O$17),"")</f>
        <v/>
      </c>
      <c r="R27" s="82" t="str">
        <f>IF(AND('[2]Mapa final'!$Y$18="Media",'[2]Mapa final'!$AA$18="Menor"),CONCATENATE("R2C",'[2]Mapa final'!$O$18),"")</f>
        <v/>
      </c>
      <c r="S27" s="82" t="str">
        <f>IF(AND('[2]Mapa final'!$Y$19="Media",'[2]Mapa final'!$AA$19="Menor"),CONCATENATE("R2C",'[2]Mapa final'!$O$19),"")</f>
        <v/>
      </c>
      <c r="T27" s="82" t="str">
        <f>IF(AND('[2]Mapa final'!$Y$20="Media",'[2]Mapa final'!$AA$20="Menor"),CONCATENATE("R2C",'[2]Mapa final'!$O$20),"")</f>
        <v/>
      </c>
      <c r="U27" s="83" t="str">
        <f>IF(AND('[2]Mapa final'!$Y$21="Media",'[2]Mapa final'!$AA$21="Menor"),CONCATENATE("R2C",'[2]Mapa final'!$O$21),"")</f>
        <v/>
      </c>
      <c r="V27" s="81" t="str">
        <f>IF(AND('[2]Mapa final'!$Y$16="Media",'[2]Mapa final'!$AA$16="Moderado"),CONCATENATE("R2C",'[2]Mapa final'!$O$16),"")</f>
        <v/>
      </c>
      <c r="W27" s="82" t="str">
        <f>IF(AND('[2]Mapa final'!$Y$17="Media",'[2]Mapa final'!$AA$17="Moderado"),CONCATENATE("R2C",'[2]Mapa final'!$O$17),"")</f>
        <v/>
      </c>
      <c r="X27" s="82" t="str">
        <f>IF(AND('[2]Mapa final'!$Y$18="Media",'[2]Mapa final'!$AA$18="Moderado"),CONCATENATE("R2C",'[2]Mapa final'!$O$18),"")</f>
        <v/>
      </c>
      <c r="Y27" s="82" t="str">
        <f>IF(AND('[2]Mapa final'!$Y$19="Media",'[2]Mapa final'!$AA$19="Moderado"),CONCATENATE("R2C",'[2]Mapa final'!$O$19),"")</f>
        <v/>
      </c>
      <c r="Z27" s="82" t="str">
        <f>IF(AND('[2]Mapa final'!$Y$20="Media",'[2]Mapa final'!$AA$20="Moderado"),CONCATENATE("R2C",'[2]Mapa final'!$O$20),"")</f>
        <v/>
      </c>
      <c r="AA27" s="83" t="str">
        <f>IF(AND('[2]Mapa final'!$Y$21="Media",'[2]Mapa final'!$AA$21="Moderado"),CONCATENATE("R2C",'[2]Mapa final'!$O$21),"")</f>
        <v/>
      </c>
      <c r="AB27" s="66" t="str">
        <f>IF(AND('[2]Mapa final'!$Y$16="Media",'[2]Mapa final'!$AA$16="Mayor"),CONCATENATE("R2C",'[2]Mapa final'!$O$16),"")</f>
        <v/>
      </c>
      <c r="AC27" s="67" t="str">
        <f>IF(AND('[2]Mapa final'!$Y$17="Media",'[2]Mapa final'!$AA$17="Mayor"),CONCATENATE("R2C",'[2]Mapa final'!$O$17),"")</f>
        <v/>
      </c>
      <c r="AD27" s="67" t="str">
        <f>IF(AND('[2]Mapa final'!$Y$18="Media",'[2]Mapa final'!$AA$18="Mayor"),CONCATENATE("R2C",'[2]Mapa final'!$O$18),"")</f>
        <v/>
      </c>
      <c r="AE27" s="67" t="str">
        <f>IF(AND('[2]Mapa final'!$Y$19="Media",'[2]Mapa final'!$AA$19="Mayor"),CONCATENATE("R2C",'[2]Mapa final'!$O$19),"")</f>
        <v/>
      </c>
      <c r="AF27" s="67" t="str">
        <f>IF(AND('[2]Mapa final'!$Y$20="Media",'[2]Mapa final'!$AA$20="Mayor"),CONCATENATE("R2C",'[2]Mapa final'!$O$20),"")</f>
        <v/>
      </c>
      <c r="AG27" s="68" t="str">
        <f>IF(AND('[2]Mapa final'!$Y$21="Media",'[2]Mapa final'!$AA$21="Mayor"),CONCATENATE("R2C",'[2]Mapa final'!$O$21),"")</f>
        <v/>
      </c>
      <c r="AH27" s="69" t="str">
        <f>IF(AND('[2]Mapa final'!$Y$16="Media",'[2]Mapa final'!$AA$16="Catastrófico"),CONCATENATE("R2C",'[2]Mapa final'!$O$16),"")</f>
        <v/>
      </c>
      <c r="AI27" s="70" t="str">
        <f>IF(AND('[2]Mapa final'!$Y$17="Media",'[2]Mapa final'!$AA$17="Catastrófico"),CONCATENATE("R2C",'[2]Mapa final'!$O$17),"")</f>
        <v/>
      </c>
      <c r="AJ27" s="70" t="str">
        <f>IF(AND('[2]Mapa final'!$Y$18="Media",'[2]Mapa final'!$AA$18="Catastrófico"),CONCATENATE("R2C",'[2]Mapa final'!$O$18),"")</f>
        <v/>
      </c>
      <c r="AK27" s="70" t="str">
        <f>IF(AND('[2]Mapa final'!$Y$19="Media",'[2]Mapa final'!$AA$19="Catastrófico"),CONCATENATE("R2C",'[2]Mapa final'!$O$19),"")</f>
        <v/>
      </c>
      <c r="AL27" s="70" t="str">
        <f>IF(AND('[2]Mapa final'!$Y$20="Media",'[2]Mapa final'!$AA$20="Catastrófico"),CONCATENATE("R2C",'[2]Mapa final'!$O$20),"")</f>
        <v/>
      </c>
      <c r="AM27" s="71" t="str">
        <f>IF(AND('[2]Mapa final'!$Y$21="Media",'[2]Mapa final'!$AA$21="Catastrófico"),CONCATENATE("R2C",'[2]Mapa final'!$O$21),"")</f>
        <v/>
      </c>
      <c r="AN27" s="27"/>
      <c r="AO27" s="877"/>
      <c r="AP27" s="878"/>
      <c r="AQ27" s="878"/>
      <c r="AR27" s="878"/>
      <c r="AS27" s="878"/>
      <c r="AT27" s="879"/>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row>
    <row r="28" spans="1:76" ht="15" customHeight="1" x14ac:dyDescent="0.25">
      <c r="A28" s="27"/>
      <c r="B28" s="841"/>
      <c r="C28" s="841"/>
      <c r="D28" s="842"/>
      <c r="E28" s="846"/>
      <c r="F28" s="847"/>
      <c r="G28" s="847"/>
      <c r="H28" s="847"/>
      <c r="I28" s="848"/>
      <c r="J28" s="81" t="str">
        <f>IF(AND('[2]Mapa final'!$Y$22="Media",'[2]Mapa final'!$AA$22="Leve"),CONCATENATE("R3C",'[2]Mapa final'!$O$22),"")</f>
        <v/>
      </c>
      <c r="K28" s="82" t="str">
        <f>IF(AND('[2]Mapa final'!$Y$23="Media",'[2]Mapa final'!$AA$23="Leve"),CONCATENATE("R3C",'[2]Mapa final'!$O$23),"")</f>
        <v/>
      </c>
      <c r="L28" s="82" t="str">
        <f>IF(AND('[2]Mapa final'!$Y$24="Media",'[2]Mapa final'!$AA$24="Leve"),CONCATENATE("R3C",'[2]Mapa final'!$O$24),"")</f>
        <v/>
      </c>
      <c r="M28" s="82" t="str">
        <f>IF(AND('[2]Mapa final'!$Y$25="Media",'[2]Mapa final'!$AA$25="Leve"),CONCATENATE("R3C",'[2]Mapa final'!$O$25),"")</f>
        <v/>
      </c>
      <c r="N28" s="82" t="str">
        <f>IF(AND('[2]Mapa final'!$Y$26="Media",'[2]Mapa final'!$AA$26="Leve"),CONCATENATE("R3C",'[2]Mapa final'!$O$26),"")</f>
        <v/>
      </c>
      <c r="O28" s="83" t="str">
        <f>IF(AND('[2]Mapa final'!$Y$27="Media",'[2]Mapa final'!$AA$27="Leve"),CONCATENATE("R3C",'[2]Mapa final'!$O$27),"")</f>
        <v/>
      </c>
      <c r="P28" s="81" t="str">
        <f>IF(AND('[2]Mapa final'!$Y$22="Media",'[2]Mapa final'!$AA$22="Menor"),CONCATENATE("R3C",'[2]Mapa final'!$O$22),"")</f>
        <v/>
      </c>
      <c r="Q28" s="82" t="str">
        <f>IF(AND('[2]Mapa final'!$Y$23="Media",'[2]Mapa final'!$AA$23="Menor"),CONCATENATE("R3C",'[2]Mapa final'!$O$23),"")</f>
        <v/>
      </c>
      <c r="R28" s="82" t="str">
        <f>IF(AND('[2]Mapa final'!$Y$24="Media",'[2]Mapa final'!$AA$24="Menor"),CONCATENATE("R3C",'[2]Mapa final'!$O$24),"")</f>
        <v/>
      </c>
      <c r="S28" s="82" t="str">
        <f>IF(AND('[2]Mapa final'!$Y$25="Media",'[2]Mapa final'!$AA$25="Menor"),CONCATENATE("R3C",'[2]Mapa final'!$O$25),"")</f>
        <v/>
      </c>
      <c r="T28" s="82" t="str">
        <f>IF(AND('[2]Mapa final'!$Y$26="Media",'[2]Mapa final'!$AA$26="Menor"),CONCATENATE("R3C",'[2]Mapa final'!$O$26),"")</f>
        <v/>
      </c>
      <c r="U28" s="83" t="str">
        <f>IF(AND('[2]Mapa final'!$Y$27="Media",'[2]Mapa final'!$AA$27="Menor"),CONCATENATE("R3C",'[2]Mapa final'!$O$27),"")</f>
        <v/>
      </c>
      <c r="V28" s="81" t="str">
        <f>IF(AND('[2]Mapa final'!$Y$22="Media",'[2]Mapa final'!$AA$22="Moderado"),CONCATENATE("R3C",'[2]Mapa final'!$O$22),"")</f>
        <v/>
      </c>
      <c r="W28" s="82" t="str">
        <f>IF(AND('[2]Mapa final'!$Y$23="Media",'[2]Mapa final'!$AA$23="Moderado"),CONCATENATE("R3C",'[2]Mapa final'!$O$23),"")</f>
        <v/>
      </c>
      <c r="X28" s="82" t="str">
        <f>IF(AND('[2]Mapa final'!$Y$24="Media",'[2]Mapa final'!$AA$24="Moderado"),CONCATENATE("R3C",'[2]Mapa final'!$O$24),"")</f>
        <v/>
      </c>
      <c r="Y28" s="82" t="str">
        <f>IF(AND('[2]Mapa final'!$Y$25="Media",'[2]Mapa final'!$AA$25="Moderado"),CONCATENATE("R3C",'[2]Mapa final'!$O$25),"")</f>
        <v/>
      </c>
      <c r="Z28" s="82" t="str">
        <f>IF(AND('[2]Mapa final'!$Y$26="Media",'[2]Mapa final'!$AA$26="Moderado"),CONCATENATE("R3C",'[2]Mapa final'!$O$26),"")</f>
        <v/>
      </c>
      <c r="AA28" s="83" t="str">
        <f>IF(AND('[2]Mapa final'!$Y$27="Media",'[2]Mapa final'!$AA$27="Moderado"),CONCATENATE("R3C",'[2]Mapa final'!$O$27),"")</f>
        <v/>
      </c>
      <c r="AB28" s="66" t="str">
        <f>IF(AND('[2]Mapa final'!$Y$22="Media",'[2]Mapa final'!$AA$22="Mayor"),CONCATENATE("R3C",'[2]Mapa final'!$O$22),"")</f>
        <v/>
      </c>
      <c r="AC28" s="67" t="str">
        <f>IF(AND('[2]Mapa final'!$Y$23="Media",'[2]Mapa final'!$AA$23="Mayor"),CONCATENATE("R3C",'[2]Mapa final'!$O$23),"")</f>
        <v/>
      </c>
      <c r="AD28" s="67" t="str">
        <f>IF(AND('[2]Mapa final'!$Y$24="Media",'[2]Mapa final'!$AA$24="Mayor"),CONCATENATE("R3C",'[2]Mapa final'!$O$24),"")</f>
        <v/>
      </c>
      <c r="AE28" s="67" t="str">
        <f>IF(AND('[2]Mapa final'!$Y$25="Media",'[2]Mapa final'!$AA$25="Mayor"),CONCATENATE("R3C",'[2]Mapa final'!$O$25),"")</f>
        <v/>
      </c>
      <c r="AF28" s="67" t="str">
        <f>IF(AND('[2]Mapa final'!$Y$26="Media",'[2]Mapa final'!$AA$26="Mayor"),CONCATENATE("R3C",'[2]Mapa final'!$O$26),"")</f>
        <v/>
      </c>
      <c r="AG28" s="68" t="str">
        <f>IF(AND('[2]Mapa final'!$Y$27="Media",'[2]Mapa final'!$AA$27="Mayor"),CONCATENATE("R3C",'[2]Mapa final'!$O$27),"")</f>
        <v/>
      </c>
      <c r="AH28" s="69" t="str">
        <f>IF(AND('[2]Mapa final'!$Y$22="Media",'[2]Mapa final'!$AA$22="Catastrófico"),CONCATENATE("R3C",'[2]Mapa final'!$O$22),"")</f>
        <v/>
      </c>
      <c r="AI28" s="70" t="str">
        <f>IF(AND('[2]Mapa final'!$Y$23="Media",'[2]Mapa final'!$AA$23="Catastrófico"),CONCATENATE("R3C",'[2]Mapa final'!$O$23),"")</f>
        <v/>
      </c>
      <c r="AJ28" s="70" t="str">
        <f>IF(AND('[2]Mapa final'!$Y$24="Media",'[2]Mapa final'!$AA$24="Catastrófico"),CONCATENATE("R3C",'[2]Mapa final'!$O$24),"")</f>
        <v/>
      </c>
      <c r="AK28" s="70" t="str">
        <f>IF(AND('[2]Mapa final'!$Y$25="Media",'[2]Mapa final'!$AA$25="Catastrófico"),CONCATENATE("R3C",'[2]Mapa final'!$O$25),"")</f>
        <v/>
      </c>
      <c r="AL28" s="70" t="str">
        <f>IF(AND('[2]Mapa final'!$Y$26="Media",'[2]Mapa final'!$AA$26="Catastrófico"),CONCATENATE("R3C",'[2]Mapa final'!$O$26),"")</f>
        <v/>
      </c>
      <c r="AM28" s="71" t="str">
        <f>IF(AND('[2]Mapa final'!$Y$27="Media",'[2]Mapa final'!$AA$27="Catastrófico"),CONCATENATE("R3C",'[2]Mapa final'!$O$27),"")</f>
        <v/>
      </c>
      <c r="AN28" s="27"/>
      <c r="AO28" s="877"/>
      <c r="AP28" s="878"/>
      <c r="AQ28" s="878"/>
      <c r="AR28" s="878"/>
      <c r="AS28" s="878"/>
      <c r="AT28" s="879"/>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row>
    <row r="29" spans="1:76" ht="15" customHeight="1" x14ac:dyDescent="0.25">
      <c r="A29" s="27"/>
      <c r="B29" s="841"/>
      <c r="C29" s="841"/>
      <c r="D29" s="842"/>
      <c r="E29" s="846"/>
      <c r="F29" s="847"/>
      <c r="G29" s="847"/>
      <c r="H29" s="847"/>
      <c r="I29" s="848"/>
      <c r="J29" s="81" t="str">
        <f>IF(AND('[2]Mapa final'!$Y$28="Media",'[2]Mapa final'!$AA$28="Leve"),CONCATENATE("R4C",'[2]Mapa final'!$O$28),"")</f>
        <v/>
      </c>
      <c r="K29" s="82" t="str">
        <f>IF(AND('[2]Mapa final'!$Y$29="Media",'[2]Mapa final'!$AA$29="Leve"),CONCATENATE("R4C",'[2]Mapa final'!$O$29),"")</f>
        <v/>
      </c>
      <c r="L29" s="82" t="str">
        <f>IF(AND('[2]Mapa final'!$Y$30="Media",'[2]Mapa final'!$AA$30="Leve"),CONCATENATE("R4C",'[2]Mapa final'!$O$30),"")</f>
        <v/>
      </c>
      <c r="M29" s="82" t="str">
        <f>IF(AND('[2]Mapa final'!$Y$31="Media",'[2]Mapa final'!$AA$31="Leve"),CONCATENATE("R4C",'[2]Mapa final'!$O$31),"")</f>
        <v/>
      </c>
      <c r="N29" s="82" t="str">
        <f>IF(AND('[2]Mapa final'!$Y$32="Media",'[2]Mapa final'!$AA$32="Leve"),CONCATENATE("R4C",'[2]Mapa final'!$O$32),"")</f>
        <v/>
      </c>
      <c r="O29" s="83" t="str">
        <f>IF(AND('[2]Mapa final'!$Y$33="Media",'[2]Mapa final'!$AA$33="Leve"),CONCATENATE("R4C",'[2]Mapa final'!$O$33),"")</f>
        <v/>
      </c>
      <c r="P29" s="81" t="str">
        <f>IF(AND('[2]Mapa final'!$Y$28="Media",'[2]Mapa final'!$AA$28="Menor"),CONCATENATE("R4C",'[2]Mapa final'!$O$28),"")</f>
        <v/>
      </c>
      <c r="Q29" s="82" t="str">
        <f>IF(AND('[2]Mapa final'!$Y$29="Media",'[2]Mapa final'!$AA$29="Menor"),CONCATENATE("R4C",'[2]Mapa final'!$O$29),"")</f>
        <v/>
      </c>
      <c r="R29" s="82" t="str">
        <f>IF(AND('[2]Mapa final'!$Y$30="Media",'[2]Mapa final'!$AA$30="Menor"),CONCATENATE("R4C",'[2]Mapa final'!$O$30),"")</f>
        <v/>
      </c>
      <c r="S29" s="82" t="str">
        <f>IF(AND('[2]Mapa final'!$Y$31="Media",'[2]Mapa final'!$AA$31="Menor"),CONCATENATE("R4C",'[2]Mapa final'!$O$31),"")</f>
        <v/>
      </c>
      <c r="T29" s="82" t="str">
        <f>IF(AND('[2]Mapa final'!$Y$32="Media",'[2]Mapa final'!$AA$32="Menor"),CONCATENATE("R4C",'[2]Mapa final'!$O$32),"")</f>
        <v/>
      </c>
      <c r="U29" s="83" t="str">
        <f>IF(AND('[2]Mapa final'!$Y$33="Media",'[2]Mapa final'!$AA$33="Menor"),CONCATENATE("R4C",'[2]Mapa final'!$O$33),"")</f>
        <v/>
      </c>
      <c r="V29" s="81" t="str">
        <f>IF(AND('[2]Mapa final'!$Y$28="Media",'[2]Mapa final'!$AA$28="Moderado"),CONCATENATE("R4C",'[2]Mapa final'!$O$28),"")</f>
        <v/>
      </c>
      <c r="W29" s="82" t="str">
        <f>IF(AND('[2]Mapa final'!$Y$29="Media",'[2]Mapa final'!$AA$29="Moderado"),CONCATENATE("R4C",'[2]Mapa final'!$O$29),"")</f>
        <v/>
      </c>
      <c r="X29" s="82" t="str">
        <f>IF(AND('[2]Mapa final'!$Y$30="Media",'[2]Mapa final'!$AA$30="Moderado"),CONCATENATE("R4C",'[2]Mapa final'!$O$30),"")</f>
        <v/>
      </c>
      <c r="Y29" s="82" t="str">
        <f>IF(AND('[2]Mapa final'!$Y$31="Media",'[2]Mapa final'!$AA$31="Moderado"),CONCATENATE("R4C",'[2]Mapa final'!$O$31),"")</f>
        <v/>
      </c>
      <c r="Z29" s="82" t="str">
        <f>IF(AND('[2]Mapa final'!$Y$32="Media",'[2]Mapa final'!$AA$32="Moderado"),CONCATENATE("R4C",'[2]Mapa final'!$O$32),"")</f>
        <v/>
      </c>
      <c r="AA29" s="83" t="str">
        <f>IF(AND('[2]Mapa final'!$Y$33="Media",'[2]Mapa final'!$AA$33="Moderado"),CONCATENATE("R4C",'[2]Mapa final'!$O$33),"")</f>
        <v/>
      </c>
      <c r="AB29" s="66" t="str">
        <f>IF(AND('[2]Mapa final'!$Y$28="Media",'[2]Mapa final'!$AA$28="Mayor"),CONCATENATE("R4C",'[2]Mapa final'!$O$28),"")</f>
        <v/>
      </c>
      <c r="AC29" s="67" t="str">
        <f>IF(AND('[2]Mapa final'!$Y$29="Media",'[2]Mapa final'!$AA$29="Mayor"),CONCATENATE("R4C",'[2]Mapa final'!$O$29),"")</f>
        <v/>
      </c>
      <c r="AD29" s="67" t="str">
        <f>IF(AND('[2]Mapa final'!$Y$30="Media",'[2]Mapa final'!$AA$30="Mayor"),CONCATENATE("R4C",'[2]Mapa final'!$O$30),"")</f>
        <v/>
      </c>
      <c r="AE29" s="67" t="str">
        <f>IF(AND('[2]Mapa final'!$Y$31="Media",'[2]Mapa final'!$AA$31="Mayor"),CONCATENATE("R4C",'[2]Mapa final'!$O$31),"")</f>
        <v/>
      </c>
      <c r="AF29" s="67" t="str">
        <f>IF(AND('[2]Mapa final'!$Y$32="Media",'[2]Mapa final'!$AA$32="Mayor"),CONCATENATE("R4C",'[2]Mapa final'!$O$32),"")</f>
        <v/>
      </c>
      <c r="AG29" s="68" t="str">
        <f>IF(AND('[2]Mapa final'!$Y$33="Media",'[2]Mapa final'!$AA$33="Mayor"),CONCATENATE("R4C",'[2]Mapa final'!$O$33),"")</f>
        <v/>
      </c>
      <c r="AH29" s="69" t="str">
        <f>IF(AND('[2]Mapa final'!$Y$28="Media",'[2]Mapa final'!$AA$28="Catastrófico"),CONCATENATE("R4C",'[2]Mapa final'!$O$28),"")</f>
        <v/>
      </c>
      <c r="AI29" s="70" t="str">
        <f>IF(AND('[2]Mapa final'!$Y$29="Media",'[2]Mapa final'!$AA$29="Catastrófico"),CONCATENATE("R4C",'[2]Mapa final'!$O$29),"")</f>
        <v/>
      </c>
      <c r="AJ29" s="70" t="str">
        <f>IF(AND('[2]Mapa final'!$Y$30="Media",'[2]Mapa final'!$AA$30="Catastrófico"),CONCATENATE("R4C",'[2]Mapa final'!$O$30),"")</f>
        <v/>
      </c>
      <c r="AK29" s="70" t="str">
        <f>IF(AND('[2]Mapa final'!$Y$31="Media",'[2]Mapa final'!$AA$31="Catastrófico"),CONCATENATE("R4C",'[2]Mapa final'!$O$31),"")</f>
        <v/>
      </c>
      <c r="AL29" s="70" t="str">
        <f>IF(AND('[2]Mapa final'!$Y$32="Media",'[2]Mapa final'!$AA$32="Catastrófico"),CONCATENATE("R4C",'[2]Mapa final'!$O$32),"")</f>
        <v/>
      </c>
      <c r="AM29" s="71" t="str">
        <f>IF(AND('[2]Mapa final'!$Y$33="Media",'[2]Mapa final'!$AA$33="Catastrófico"),CONCATENATE("R4C",'[2]Mapa final'!$O$33),"")</f>
        <v/>
      </c>
      <c r="AN29" s="27"/>
      <c r="AO29" s="877"/>
      <c r="AP29" s="878"/>
      <c r="AQ29" s="878"/>
      <c r="AR29" s="878"/>
      <c r="AS29" s="878"/>
      <c r="AT29" s="879"/>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row>
    <row r="30" spans="1:76" ht="15" customHeight="1" x14ac:dyDescent="0.25">
      <c r="A30" s="27"/>
      <c r="B30" s="841"/>
      <c r="C30" s="841"/>
      <c r="D30" s="842"/>
      <c r="E30" s="846"/>
      <c r="F30" s="847"/>
      <c r="G30" s="847"/>
      <c r="H30" s="847"/>
      <c r="I30" s="848"/>
      <c r="J30" s="81" t="str">
        <f>IF(AND('[2]Mapa final'!$Y$34="Media",'[2]Mapa final'!$AA$34="Leve"),CONCATENATE("R5C",'[2]Mapa final'!$O$34),"")</f>
        <v/>
      </c>
      <c r="K30" s="82" t="str">
        <f>IF(AND('[2]Mapa final'!$Y$35="Media",'[2]Mapa final'!$AA$35="Leve"),CONCATENATE("R5C",'[2]Mapa final'!$O$35),"")</f>
        <v/>
      </c>
      <c r="L30" s="82" t="str">
        <f>IF(AND('[2]Mapa final'!$Y$36="Media",'[2]Mapa final'!$AA$36="Leve"),CONCATENATE("R5C",'[2]Mapa final'!$O$36),"")</f>
        <v/>
      </c>
      <c r="M30" s="82" t="str">
        <f>IF(AND('[2]Mapa final'!$Y$37="Media",'[2]Mapa final'!$AA$37="Leve"),CONCATENATE("R5C",'[2]Mapa final'!$O$37),"")</f>
        <v/>
      </c>
      <c r="N30" s="82" t="str">
        <f>IF(AND('[2]Mapa final'!$Y$38="Media",'[2]Mapa final'!$AA$38="Leve"),CONCATENATE("R5C",'[2]Mapa final'!$O$38),"")</f>
        <v/>
      </c>
      <c r="O30" s="83" t="str">
        <f>IF(AND('[2]Mapa final'!$Y$39="Media",'[2]Mapa final'!$AA$39="Leve"),CONCATENATE("R5C",'[2]Mapa final'!$O$39),"")</f>
        <v/>
      </c>
      <c r="P30" s="81" t="str">
        <f>IF(AND('[2]Mapa final'!$Y$34="Media",'[2]Mapa final'!$AA$34="Menor"),CONCATENATE("R5C",'[2]Mapa final'!$O$34),"")</f>
        <v/>
      </c>
      <c r="Q30" s="82" t="str">
        <f>IF(AND('[2]Mapa final'!$Y$35="Media",'[2]Mapa final'!$AA$35="Menor"),CONCATENATE("R5C",'[2]Mapa final'!$O$35),"")</f>
        <v/>
      </c>
      <c r="R30" s="82" t="str">
        <f>IF(AND('[2]Mapa final'!$Y$36="Media",'[2]Mapa final'!$AA$36="Menor"),CONCATENATE("R5C",'[2]Mapa final'!$O$36),"")</f>
        <v/>
      </c>
      <c r="S30" s="82" t="str">
        <f>IF(AND('[2]Mapa final'!$Y$37="Media",'[2]Mapa final'!$AA$37="Menor"),CONCATENATE("R5C",'[2]Mapa final'!$O$37),"")</f>
        <v/>
      </c>
      <c r="T30" s="82" t="str">
        <f>IF(AND('[2]Mapa final'!$Y$38="Media",'[2]Mapa final'!$AA$38="Menor"),CONCATENATE("R5C",'[2]Mapa final'!$O$38),"")</f>
        <v/>
      </c>
      <c r="U30" s="83" t="str">
        <f>IF(AND('[2]Mapa final'!$Y$39="Media",'[2]Mapa final'!$AA$39="Menor"),CONCATENATE("R5C",'[2]Mapa final'!$O$39),"")</f>
        <v/>
      </c>
      <c r="V30" s="81" t="str">
        <f>IF(AND('[2]Mapa final'!$Y$34="Media",'[2]Mapa final'!$AA$34="Moderado"),CONCATENATE("R5C",'[2]Mapa final'!$O$34),"")</f>
        <v/>
      </c>
      <c r="W30" s="82" t="str">
        <f>IF(AND('[2]Mapa final'!$Y$35="Media",'[2]Mapa final'!$AA$35="Moderado"),CONCATENATE("R5C",'[2]Mapa final'!$O$35),"")</f>
        <v/>
      </c>
      <c r="X30" s="82" t="str">
        <f>IF(AND('[2]Mapa final'!$Y$36="Media",'[2]Mapa final'!$AA$36="Moderado"),CONCATENATE("R5C",'[2]Mapa final'!$O$36),"")</f>
        <v/>
      </c>
      <c r="Y30" s="82" t="str">
        <f>IF(AND('[2]Mapa final'!$Y$37="Media",'[2]Mapa final'!$AA$37="Moderado"),CONCATENATE("R5C",'[2]Mapa final'!$O$37),"")</f>
        <v/>
      </c>
      <c r="Z30" s="82" t="str">
        <f>IF(AND('[2]Mapa final'!$Y$38="Media",'[2]Mapa final'!$AA$38="Moderado"),CONCATENATE("R5C",'[2]Mapa final'!$O$38),"")</f>
        <v/>
      </c>
      <c r="AA30" s="83" t="str">
        <f>IF(AND('[2]Mapa final'!$Y$39="Media",'[2]Mapa final'!$AA$39="Moderado"),CONCATENATE("R5C",'[2]Mapa final'!$O$39),"")</f>
        <v/>
      </c>
      <c r="AB30" s="66" t="str">
        <f>IF(AND('[2]Mapa final'!$Y$34="Media",'[2]Mapa final'!$AA$34="Mayor"),CONCATENATE("R5C",'[2]Mapa final'!$O$34),"")</f>
        <v/>
      </c>
      <c r="AC30" s="67" t="str">
        <f>IF(AND('[2]Mapa final'!$Y$35="Media",'[2]Mapa final'!$AA$35="Mayor"),CONCATENATE("R5C",'[2]Mapa final'!$O$35),"")</f>
        <v/>
      </c>
      <c r="AD30" s="67" t="str">
        <f>IF(AND('[2]Mapa final'!$Y$36="Media",'[2]Mapa final'!$AA$36="Mayor"),CONCATENATE("R5C",'[2]Mapa final'!$O$36),"")</f>
        <v/>
      </c>
      <c r="AE30" s="67" t="str">
        <f>IF(AND('[2]Mapa final'!$Y$37="Media",'[2]Mapa final'!$AA$37="Mayor"),CONCATENATE("R5C",'[2]Mapa final'!$O$37),"")</f>
        <v/>
      </c>
      <c r="AF30" s="67" t="str">
        <f>IF(AND('[2]Mapa final'!$Y$38="Media",'[2]Mapa final'!$AA$38="Mayor"),CONCATENATE("R5C",'[2]Mapa final'!$O$38),"")</f>
        <v/>
      </c>
      <c r="AG30" s="68" t="str">
        <f>IF(AND('[2]Mapa final'!$Y$39="Media",'[2]Mapa final'!$AA$39="Mayor"),CONCATENATE("R5C",'[2]Mapa final'!$O$39),"")</f>
        <v/>
      </c>
      <c r="AH30" s="69" t="str">
        <f>IF(AND('[2]Mapa final'!$Y$34="Media",'[2]Mapa final'!$AA$34="Catastrófico"),CONCATENATE("R5C",'[2]Mapa final'!$O$34),"")</f>
        <v/>
      </c>
      <c r="AI30" s="70" t="str">
        <f>IF(AND('[2]Mapa final'!$Y$35="Media",'[2]Mapa final'!$AA$35="Catastrófico"),CONCATENATE("R5C",'[2]Mapa final'!$O$35),"")</f>
        <v/>
      </c>
      <c r="AJ30" s="70" t="str">
        <f>IF(AND('[2]Mapa final'!$Y$36="Media",'[2]Mapa final'!$AA$36="Catastrófico"),CONCATENATE("R5C",'[2]Mapa final'!$O$36),"")</f>
        <v/>
      </c>
      <c r="AK30" s="70" t="str">
        <f>IF(AND('[2]Mapa final'!$Y$37="Media",'[2]Mapa final'!$AA$37="Catastrófico"),CONCATENATE("R5C",'[2]Mapa final'!$O$37),"")</f>
        <v/>
      </c>
      <c r="AL30" s="70" t="str">
        <f>IF(AND('[2]Mapa final'!$Y$38="Media",'[2]Mapa final'!$AA$38="Catastrófico"),CONCATENATE("R5C",'[2]Mapa final'!$O$38),"")</f>
        <v/>
      </c>
      <c r="AM30" s="71" t="str">
        <f>IF(AND('[2]Mapa final'!$Y$39="Media",'[2]Mapa final'!$AA$39="Catastrófico"),CONCATENATE("R5C",'[2]Mapa final'!$O$39),"")</f>
        <v/>
      </c>
      <c r="AN30" s="27"/>
      <c r="AO30" s="877"/>
      <c r="AP30" s="878"/>
      <c r="AQ30" s="878"/>
      <c r="AR30" s="878"/>
      <c r="AS30" s="878"/>
      <c r="AT30" s="879"/>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row>
    <row r="31" spans="1:76" ht="15" customHeight="1" x14ac:dyDescent="0.25">
      <c r="A31" s="27"/>
      <c r="B31" s="841"/>
      <c r="C31" s="841"/>
      <c r="D31" s="842"/>
      <c r="E31" s="846"/>
      <c r="F31" s="847"/>
      <c r="G31" s="847"/>
      <c r="H31" s="847"/>
      <c r="I31" s="848"/>
      <c r="J31" s="81" t="str">
        <f>IF(AND('[2]Mapa final'!$Y$40="Media",'[2]Mapa final'!$AA$40="Leve"),CONCATENATE("R6C",'[2]Mapa final'!$O$40),"")</f>
        <v/>
      </c>
      <c r="K31" s="82" t="str">
        <f>IF(AND('[2]Mapa final'!$Y$41="Media",'[2]Mapa final'!$AA$41="Leve"),CONCATENATE("R6C",'[2]Mapa final'!$O$41),"")</f>
        <v/>
      </c>
      <c r="L31" s="82" t="str">
        <f>IF(AND('[2]Mapa final'!$Y$42="Media",'[2]Mapa final'!$AA$42="Leve"),CONCATENATE("R6C",'[2]Mapa final'!$O$42),"")</f>
        <v/>
      </c>
      <c r="M31" s="82" t="str">
        <f>IF(AND('[2]Mapa final'!$Y$43="Media",'[2]Mapa final'!$AA$43="Leve"),CONCATENATE("R6C",'[2]Mapa final'!$O$43),"")</f>
        <v/>
      </c>
      <c r="N31" s="82" t="str">
        <f>IF(AND('[2]Mapa final'!$Y$44="Media",'[2]Mapa final'!$AA$44="Leve"),CONCATENATE("R6C",'[2]Mapa final'!$O$44),"")</f>
        <v/>
      </c>
      <c r="O31" s="83" t="str">
        <f>IF(AND('[2]Mapa final'!$Y$45="Media",'[2]Mapa final'!$AA$45="Leve"),CONCATENATE("R6C",'[2]Mapa final'!$O$45),"")</f>
        <v/>
      </c>
      <c r="P31" s="81" t="str">
        <f>IF(AND('[2]Mapa final'!$Y$40="Media",'[2]Mapa final'!$AA$40="Menor"),CONCATENATE("R6C",'[2]Mapa final'!$O$40),"")</f>
        <v/>
      </c>
      <c r="Q31" s="82" t="str">
        <f>IF(AND('[2]Mapa final'!$Y$41="Media",'[2]Mapa final'!$AA$41="Menor"),CONCATENATE("R6C",'[2]Mapa final'!$O$41),"")</f>
        <v/>
      </c>
      <c r="R31" s="82" t="str">
        <f>IF(AND('[2]Mapa final'!$Y$42="Media",'[2]Mapa final'!$AA$42="Menor"),CONCATENATE("R6C",'[2]Mapa final'!$O$42),"")</f>
        <v/>
      </c>
      <c r="S31" s="82" t="str">
        <f>IF(AND('[2]Mapa final'!$Y$43="Media",'[2]Mapa final'!$AA$43="Menor"),CONCATENATE("R6C",'[2]Mapa final'!$O$43),"")</f>
        <v/>
      </c>
      <c r="T31" s="82" t="str">
        <f>IF(AND('[2]Mapa final'!$Y$44="Media",'[2]Mapa final'!$AA$44="Menor"),CONCATENATE("R6C",'[2]Mapa final'!$O$44),"")</f>
        <v/>
      </c>
      <c r="U31" s="83" t="str">
        <f>IF(AND('[2]Mapa final'!$Y$45="Media",'[2]Mapa final'!$AA$45="Menor"),CONCATENATE("R6C",'[2]Mapa final'!$O$45),"")</f>
        <v/>
      </c>
      <c r="V31" s="81" t="str">
        <f>IF(AND('[2]Mapa final'!$Y$40="Media",'[2]Mapa final'!$AA$40="Moderado"),CONCATENATE("R6C",'[2]Mapa final'!$O$40),"")</f>
        <v/>
      </c>
      <c r="W31" s="82" t="str">
        <f>IF(AND('[2]Mapa final'!$Y$41="Media",'[2]Mapa final'!$AA$41="Moderado"),CONCATENATE("R6C",'[2]Mapa final'!$O$41),"")</f>
        <v/>
      </c>
      <c r="X31" s="82" t="str">
        <f>IF(AND('[2]Mapa final'!$Y$42="Media",'[2]Mapa final'!$AA$42="Moderado"),CONCATENATE("R6C",'[2]Mapa final'!$O$42),"")</f>
        <v/>
      </c>
      <c r="Y31" s="82" t="str">
        <f>IF(AND('[2]Mapa final'!$Y$43="Media",'[2]Mapa final'!$AA$43="Moderado"),CONCATENATE("R6C",'[2]Mapa final'!$O$43),"")</f>
        <v/>
      </c>
      <c r="Z31" s="82" t="str">
        <f>IF(AND('[2]Mapa final'!$Y$44="Media",'[2]Mapa final'!$AA$44="Moderado"),CONCATENATE("R6C",'[2]Mapa final'!$O$44),"")</f>
        <v/>
      </c>
      <c r="AA31" s="83" t="str">
        <f>IF(AND('[2]Mapa final'!$Y$45="Media",'[2]Mapa final'!$AA$45="Moderado"),CONCATENATE("R6C",'[2]Mapa final'!$O$45),"")</f>
        <v/>
      </c>
      <c r="AB31" s="66" t="str">
        <f>IF(AND('[2]Mapa final'!$Y$40="Media",'[2]Mapa final'!$AA$40="Mayor"),CONCATENATE("R6C",'[2]Mapa final'!$O$40),"")</f>
        <v/>
      </c>
      <c r="AC31" s="67" t="str">
        <f>IF(AND('[2]Mapa final'!$Y$41="Media",'[2]Mapa final'!$AA$41="Mayor"),CONCATENATE("R6C",'[2]Mapa final'!$O$41),"")</f>
        <v/>
      </c>
      <c r="AD31" s="67" t="str">
        <f>IF(AND('[2]Mapa final'!$Y$42="Media",'[2]Mapa final'!$AA$42="Mayor"),CONCATENATE("R6C",'[2]Mapa final'!$O$42),"")</f>
        <v/>
      </c>
      <c r="AE31" s="67" t="str">
        <f>IF(AND('[2]Mapa final'!$Y$43="Media",'[2]Mapa final'!$AA$43="Mayor"),CONCATENATE("R6C",'[2]Mapa final'!$O$43),"")</f>
        <v/>
      </c>
      <c r="AF31" s="67" t="str">
        <f>IF(AND('[2]Mapa final'!$Y$44="Media",'[2]Mapa final'!$AA$44="Mayor"),CONCATENATE("R6C",'[2]Mapa final'!$O$44),"")</f>
        <v/>
      </c>
      <c r="AG31" s="68" t="str">
        <f>IF(AND('[2]Mapa final'!$Y$45="Media",'[2]Mapa final'!$AA$45="Mayor"),CONCATENATE("R6C",'[2]Mapa final'!$O$45),"")</f>
        <v/>
      </c>
      <c r="AH31" s="69" t="str">
        <f>IF(AND('[2]Mapa final'!$Y$40="Media",'[2]Mapa final'!$AA$40="Catastrófico"),CONCATENATE("R6C",'[2]Mapa final'!$O$40),"")</f>
        <v/>
      </c>
      <c r="AI31" s="70" t="str">
        <f>IF(AND('[2]Mapa final'!$Y$41="Media",'[2]Mapa final'!$AA$41="Catastrófico"),CONCATENATE("R6C",'[2]Mapa final'!$O$41),"")</f>
        <v/>
      </c>
      <c r="AJ31" s="70" t="str">
        <f>IF(AND('[2]Mapa final'!$Y$42="Media",'[2]Mapa final'!$AA$42="Catastrófico"),CONCATENATE("R6C",'[2]Mapa final'!$O$42),"")</f>
        <v/>
      </c>
      <c r="AK31" s="70" t="str">
        <f>IF(AND('[2]Mapa final'!$Y$43="Media",'[2]Mapa final'!$AA$43="Catastrófico"),CONCATENATE("R6C",'[2]Mapa final'!$O$43),"")</f>
        <v/>
      </c>
      <c r="AL31" s="70" t="str">
        <f>IF(AND('[2]Mapa final'!$Y$44="Media",'[2]Mapa final'!$AA$44="Catastrófico"),CONCATENATE("R6C",'[2]Mapa final'!$O$44),"")</f>
        <v/>
      </c>
      <c r="AM31" s="71" t="str">
        <f>IF(AND('[2]Mapa final'!$Y$45="Media",'[2]Mapa final'!$AA$45="Catastrófico"),CONCATENATE("R6C",'[2]Mapa final'!$O$45),"")</f>
        <v/>
      </c>
      <c r="AN31" s="27"/>
      <c r="AO31" s="877"/>
      <c r="AP31" s="878"/>
      <c r="AQ31" s="878"/>
      <c r="AR31" s="878"/>
      <c r="AS31" s="878"/>
      <c r="AT31" s="879"/>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row>
    <row r="32" spans="1:76" ht="15" customHeight="1" x14ac:dyDescent="0.25">
      <c r="A32" s="27"/>
      <c r="B32" s="841"/>
      <c r="C32" s="841"/>
      <c r="D32" s="842"/>
      <c r="E32" s="846"/>
      <c r="F32" s="847"/>
      <c r="G32" s="847"/>
      <c r="H32" s="847"/>
      <c r="I32" s="848"/>
      <c r="J32" s="81" t="str">
        <f>IF(AND('[2]Mapa final'!$Y$46="Media",'[2]Mapa final'!$AA$46="Leve"),CONCATENATE("R7C",'[2]Mapa final'!$O$46),"")</f>
        <v/>
      </c>
      <c r="K32" s="82" t="str">
        <f>IF(AND('[2]Mapa final'!$Y$47="Media",'[2]Mapa final'!$AA$47="Leve"),CONCATENATE("R7C",'[2]Mapa final'!$O$47),"")</f>
        <v/>
      </c>
      <c r="L32" s="82" t="str">
        <f>IF(AND('[2]Mapa final'!$Y$48="Media",'[2]Mapa final'!$AA$48="Leve"),CONCATENATE("R7C",'[2]Mapa final'!$O$48),"")</f>
        <v/>
      </c>
      <c r="M32" s="82" t="str">
        <f>IF(AND('[2]Mapa final'!$Y$49="Media",'[2]Mapa final'!$AA$49="Leve"),CONCATENATE("R7C",'[2]Mapa final'!$O$49),"")</f>
        <v/>
      </c>
      <c r="N32" s="82" t="str">
        <f>IF(AND('[2]Mapa final'!$Y$50="Media",'[2]Mapa final'!$AA$50="Leve"),CONCATENATE("R7C",'[2]Mapa final'!$O$50),"")</f>
        <v/>
      </c>
      <c r="O32" s="83" t="str">
        <f>IF(AND('[2]Mapa final'!$Y$51="Media",'[2]Mapa final'!$AA$51="Leve"),CONCATENATE("R7C",'[2]Mapa final'!$O$51),"")</f>
        <v/>
      </c>
      <c r="P32" s="81" t="str">
        <f>IF(AND('[2]Mapa final'!$Y$46="Media",'[2]Mapa final'!$AA$46="Menor"),CONCATENATE("R7C",'[2]Mapa final'!$O$46),"")</f>
        <v/>
      </c>
      <c r="Q32" s="82" t="str">
        <f>IF(AND('[2]Mapa final'!$Y$47="Media",'[2]Mapa final'!$AA$47="Menor"),CONCATENATE("R7C",'[2]Mapa final'!$O$47),"")</f>
        <v/>
      </c>
      <c r="R32" s="82" t="str">
        <f>IF(AND('[2]Mapa final'!$Y$48="Media",'[2]Mapa final'!$AA$48="Menor"),CONCATENATE("R7C",'[2]Mapa final'!$O$48),"")</f>
        <v/>
      </c>
      <c r="S32" s="82" t="str">
        <f>IF(AND('[2]Mapa final'!$Y$49="Media",'[2]Mapa final'!$AA$49="Menor"),CONCATENATE("R7C",'[2]Mapa final'!$O$49),"")</f>
        <v/>
      </c>
      <c r="T32" s="82" t="str">
        <f>IF(AND('[2]Mapa final'!$Y$50="Media",'[2]Mapa final'!$AA$50="Menor"),CONCATENATE("R7C",'[2]Mapa final'!$O$50),"")</f>
        <v/>
      </c>
      <c r="U32" s="83" t="str">
        <f>IF(AND('[2]Mapa final'!$Y$51="Media",'[2]Mapa final'!$AA$51="Menor"),CONCATENATE("R7C",'[2]Mapa final'!$O$51),"")</f>
        <v/>
      </c>
      <c r="V32" s="81" t="str">
        <f>IF(AND('[2]Mapa final'!$Y$46="Media",'[2]Mapa final'!$AA$46="Moderado"),CONCATENATE("R7C",'[2]Mapa final'!$O$46),"")</f>
        <v/>
      </c>
      <c r="W32" s="82" t="str">
        <f>IF(AND('[2]Mapa final'!$Y$47="Media",'[2]Mapa final'!$AA$47="Moderado"),CONCATENATE("R7C",'[2]Mapa final'!$O$47),"")</f>
        <v/>
      </c>
      <c r="X32" s="82" t="str">
        <f>IF(AND('[2]Mapa final'!$Y$48="Media",'[2]Mapa final'!$AA$48="Moderado"),CONCATENATE("R7C",'[2]Mapa final'!$O$48),"")</f>
        <v/>
      </c>
      <c r="Y32" s="82" t="str">
        <f>IF(AND('[2]Mapa final'!$Y$49="Media",'[2]Mapa final'!$AA$49="Moderado"),CONCATENATE("R7C",'[2]Mapa final'!$O$49),"")</f>
        <v/>
      </c>
      <c r="Z32" s="82" t="str">
        <f>IF(AND('[2]Mapa final'!$Y$50="Media",'[2]Mapa final'!$AA$50="Moderado"),CONCATENATE("R7C",'[2]Mapa final'!$O$50),"")</f>
        <v/>
      </c>
      <c r="AA32" s="83" t="str">
        <f>IF(AND('[2]Mapa final'!$Y$51="Media",'[2]Mapa final'!$AA$51="Moderado"),CONCATENATE("R7C",'[2]Mapa final'!$O$51),"")</f>
        <v/>
      </c>
      <c r="AB32" s="66" t="str">
        <f>IF(AND('[2]Mapa final'!$Y$46="Media",'[2]Mapa final'!$AA$46="Mayor"),CONCATENATE("R7C",'[2]Mapa final'!$O$46),"")</f>
        <v/>
      </c>
      <c r="AC32" s="67" t="str">
        <f>IF(AND('[2]Mapa final'!$Y$47="Media",'[2]Mapa final'!$AA$47="Mayor"),CONCATENATE("R7C",'[2]Mapa final'!$O$47),"")</f>
        <v/>
      </c>
      <c r="AD32" s="67" t="str">
        <f>IF(AND('[2]Mapa final'!$Y$48="Media",'[2]Mapa final'!$AA$48="Mayor"),CONCATENATE("R7C",'[2]Mapa final'!$O$48),"")</f>
        <v/>
      </c>
      <c r="AE32" s="67" t="str">
        <f>IF(AND('[2]Mapa final'!$Y$49="Media",'[2]Mapa final'!$AA$49="Mayor"),CONCATENATE("R7C",'[2]Mapa final'!$O$49),"")</f>
        <v/>
      </c>
      <c r="AF32" s="67" t="str">
        <f>IF(AND('[2]Mapa final'!$Y$50="Media",'[2]Mapa final'!$AA$50="Mayor"),CONCATENATE("R7C",'[2]Mapa final'!$O$50),"")</f>
        <v/>
      </c>
      <c r="AG32" s="68" t="str">
        <f>IF(AND('[2]Mapa final'!$Y$51="Media",'[2]Mapa final'!$AA$51="Mayor"),CONCATENATE("R7C",'[2]Mapa final'!$O$51),"")</f>
        <v/>
      </c>
      <c r="AH32" s="69" t="str">
        <f>IF(AND('[2]Mapa final'!$Y$46="Media",'[2]Mapa final'!$AA$46="Catastrófico"),CONCATENATE("R7C",'[2]Mapa final'!$O$46),"")</f>
        <v/>
      </c>
      <c r="AI32" s="70" t="str">
        <f>IF(AND('[2]Mapa final'!$Y$47="Media",'[2]Mapa final'!$AA$47="Catastrófico"),CONCATENATE("R7C",'[2]Mapa final'!$O$47),"")</f>
        <v/>
      </c>
      <c r="AJ32" s="70" t="str">
        <f>IF(AND('[2]Mapa final'!$Y$48="Media",'[2]Mapa final'!$AA$48="Catastrófico"),CONCATENATE("R7C",'[2]Mapa final'!$O$48),"")</f>
        <v/>
      </c>
      <c r="AK32" s="70" t="str">
        <f>IF(AND('[2]Mapa final'!$Y$49="Media",'[2]Mapa final'!$AA$49="Catastrófico"),CONCATENATE("R7C",'[2]Mapa final'!$O$49),"")</f>
        <v/>
      </c>
      <c r="AL32" s="70" t="str">
        <f>IF(AND('[2]Mapa final'!$Y$50="Media",'[2]Mapa final'!$AA$50="Catastrófico"),CONCATENATE("R7C",'[2]Mapa final'!$O$50),"")</f>
        <v/>
      </c>
      <c r="AM32" s="71" t="str">
        <f>IF(AND('[2]Mapa final'!$Y$51="Media",'[2]Mapa final'!$AA$51="Catastrófico"),CONCATENATE("R7C",'[2]Mapa final'!$O$51),"")</f>
        <v/>
      </c>
      <c r="AN32" s="27"/>
      <c r="AO32" s="877"/>
      <c r="AP32" s="878"/>
      <c r="AQ32" s="878"/>
      <c r="AR32" s="878"/>
      <c r="AS32" s="878"/>
      <c r="AT32" s="879"/>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row>
    <row r="33" spans="1:80" ht="15" customHeight="1" x14ac:dyDescent="0.25">
      <c r="A33" s="27"/>
      <c r="B33" s="841"/>
      <c r="C33" s="841"/>
      <c r="D33" s="842"/>
      <c r="E33" s="846"/>
      <c r="F33" s="847"/>
      <c r="G33" s="847"/>
      <c r="H33" s="847"/>
      <c r="I33" s="848"/>
      <c r="J33" s="81" t="str">
        <f>IF(AND('[2]Mapa final'!$Y$52="Media",'[2]Mapa final'!$AA$52="Leve"),CONCATENATE("R8C",'[2]Mapa final'!$O$52),"")</f>
        <v/>
      </c>
      <c r="K33" s="82" t="str">
        <f>IF(AND('[2]Mapa final'!$Y$53="Media",'[2]Mapa final'!$AA$53="Leve"),CONCATENATE("R8C",'[2]Mapa final'!$O$53),"")</f>
        <v/>
      </c>
      <c r="L33" s="82" t="str">
        <f>IF(AND('[2]Mapa final'!$Y$54="Media",'[2]Mapa final'!$AA$54="Leve"),CONCATENATE("R8C",'[2]Mapa final'!$O$54),"")</f>
        <v/>
      </c>
      <c r="M33" s="82" t="str">
        <f>IF(AND('[2]Mapa final'!$Y$55="Media",'[2]Mapa final'!$AA$55="Leve"),CONCATENATE("R8C",'[2]Mapa final'!$O$55),"")</f>
        <v/>
      </c>
      <c r="N33" s="82" t="str">
        <f>IF(AND('[2]Mapa final'!$Y$56="Media",'[2]Mapa final'!$AA$56="Leve"),CONCATENATE("R8C",'[2]Mapa final'!$O$56),"")</f>
        <v/>
      </c>
      <c r="O33" s="83" t="str">
        <f>IF(AND('[2]Mapa final'!$Y$57="Media",'[2]Mapa final'!$AA$57="Leve"),CONCATENATE("R8C",'[2]Mapa final'!$O$57),"")</f>
        <v/>
      </c>
      <c r="P33" s="81" t="str">
        <f>IF(AND('[2]Mapa final'!$Y$52="Media",'[2]Mapa final'!$AA$52="Menor"),CONCATENATE("R8C",'[2]Mapa final'!$O$52),"")</f>
        <v/>
      </c>
      <c r="Q33" s="82" t="str">
        <f>IF(AND('[2]Mapa final'!$Y$53="Media",'[2]Mapa final'!$AA$53="Menor"),CONCATENATE("R8C",'[2]Mapa final'!$O$53),"")</f>
        <v/>
      </c>
      <c r="R33" s="82" t="str">
        <f>IF(AND('[2]Mapa final'!$Y$54="Media",'[2]Mapa final'!$AA$54="Menor"),CONCATENATE("R8C",'[2]Mapa final'!$O$54),"")</f>
        <v/>
      </c>
      <c r="S33" s="82" t="str">
        <f>IF(AND('[2]Mapa final'!$Y$55="Media",'[2]Mapa final'!$AA$55="Menor"),CONCATENATE("R8C",'[2]Mapa final'!$O$55),"")</f>
        <v/>
      </c>
      <c r="T33" s="82" t="str">
        <f>IF(AND('[2]Mapa final'!$Y$56="Media",'[2]Mapa final'!$AA$56="Menor"),CONCATENATE("R8C",'[2]Mapa final'!$O$56),"")</f>
        <v/>
      </c>
      <c r="U33" s="83" t="str">
        <f>IF(AND('[2]Mapa final'!$Y$57="Media",'[2]Mapa final'!$AA$57="Menor"),CONCATENATE("R8C",'[2]Mapa final'!$O$57),"")</f>
        <v/>
      </c>
      <c r="V33" s="81" t="str">
        <f>IF(AND('[2]Mapa final'!$Y$52="Media",'[2]Mapa final'!$AA$52="Moderado"),CONCATENATE("R8C",'[2]Mapa final'!$O$52),"")</f>
        <v/>
      </c>
      <c r="W33" s="82" t="str">
        <f>IF(AND('[2]Mapa final'!$Y$53="Media",'[2]Mapa final'!$AA$53="Moderado"),CONCATENATE("R8C",'[2]Mapa final'!$O$53),"")</f>
        <v/>
      </c>
      <c r="X33" s="82" t="str">
        <f>IF(AND('[2]Mapa final'!$Y$54="Media",'[2]Mapa final'!$AA$54="Moderado"),CONCATENATE("R8C",'[2]Mapa final'!$O$54),"")</f>
        <v/>
      </c>
      <c r="Y33" s="82" t="str">
        <f>IF(AND('[2]Mapa final'!$Y$55="Media",'[2]Mapa final'!$AA$55="Moderado"),CONCATENATE("R8C",'[2]Mapa final'!$O$55),"")</f>
        <v/>
      </c>
      <c r="Z33" s="82" t="str">
        <f>IF(AND('[2]Mapa final'!$Y$56="Media",'[2]Mapa final'!$AA$56="Moderado"),CONCATENATE("R8C",'[2]Mapa final'!$O$56),"")</f>
        <v/>
      </c>
      <c r="AA33" s="83" t="str">
        <f>IF(AND('[2]Mapa final'!$Y$57="Media",'[2]Mapa final'!$AA$57="Moderado"),CONCATENATE("R8C",'[2]Mapa final'!$O$57),"")</f>
        <v/>
      </c>
      <c r="AB33" s="66" t="str">
        <f>IF(AND('[2]Mapa final'!$Y$52="Media",'[2]Mapa final'!$AA$52="Mayor"),CONCATENATE("R8C",'[2]Mapa final'!$O$52),"")</f>
        <v/>
      </c>
      <c r="AC33" s="67" t="str">
        <f>IF(AND('[2]Mapa final'!$Y$53="Media",'[2]Mapa final'!$AA$53="Mayor"),CONCATENATE("R8C",'[2]Mapa final'!$O$53),"")</f>
        <v/>
      </c>
      <c r="AD33" s="67" t="str">
        <f>IF(AND('[2]Mapa final'!$Y$54="Media",'[2]Mapa final'!$AA$54="Mayor"),CONCATENATE("R8C",'[2]Mapa final'!$O$54),"")</f>
        <v/>
      </c>
      <c r="AE33" s="67" t="str">
        <f>IF(AND('[2]Mapa final'!$Y$55="Media",'[2]Mapa final'!$AA$55="Mayor"),CONCATENATE("R8C",'[2]Mapa final'!$O$55),"")</f>
        <v/>
      </c>
      <c r="AF33" s="67" t="str">
        <f>IF(AND('[2]Mapa final'!$Y$56="Media",'[2]Mapa final'!$AA$56="Mayor"),CONCATENATE("R8C",'[2]Mapa final'!$O$56),"")</f>
        <v/>
      </c>
      <c r="AG33" s="68" t="str">
        <f>IF(AND('[2]Mapa final'!$Y$57="Media",'[2]Mapa final'!$AA$57="Mayor"),CONCATENATE("R8C",'[2]Mapa final'!$O$57),"")</f>
        <v/>
      </c>
      <c r="AH33" s="69" t="str">
        <f>IF(AND('[2]Mapa final'!$Y$52="Media",'[2]Mapa final'!$AA$52="Catastrófico"),CONCATENATE("R8C",'[2]Mapa final'!$O$52),"")</f>
        <v/>
      </c>
      <c r="AI33" s="70" t="str">
        <f>IF(AND('[2]Mapa final'!$Y$53="Media",'[2]Mapa final'!$AA$53="Catastrófico"),CONCATENATE("R8C",'[2]Mapa final'!$O$53),"")</f>
        <v/>
      </c>
      <c r="AJ33" s="70" t="str">
        <f>IF(AND('[2]Mapa final'!$Y$54="Media",'[2]Mapa final'!$AA$54="Catastrófico"),CONCATENATE("R8C",'[2]Mapa final'!$O$54),"")</f>
        <v/>
      </c>
      <c r="AK33" s="70" t="str">
        <f>IF(AND('[2]Mapa final'!$Y$55="Media",'[2]Mapa final'!$AA$55="Catastrófico"),CONCATENATE("R8C",'[2]Mapa final'!$O$55),"")</f>
        <v/>
      </c>
      <c r="AL33" s="70" t="str">
        <f>IF(AND('[2]Mapa final'!$Y$56="Media",'[2]Mapa final'!$AA$56="Catastrófico"),CONCATENATE("R8C",'[2]Mapa final'!$O$56),"")</f>
        <v/>
      </c>
      <c r="AM33" s="71" t="str">
        <f>IF(AND('[2]Mapa final'!$Y$57="Media",'[2]Mapa final'!$AA$57="Catastrófico"),CONCATENATE("R8C",'[2]Mapa final'!$O$57),"")</f>
        <v/>
      </c>
      <c r="AN33" s="27"/>
      <c r="AO33" s="877"/>
      <c r="AP33" s="878"/>
      <c r="AQ33" s="878"/>
      <c r="AR33" s="878"/>
      <c r="AS33" s="878"/>
      <c r="AT33" s="879"/>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row>
    <row r="34" spans="1:80" ht="15" customHeight="1" x14ac:dyDescent="0.25">
      <c r="A34" s="27"/>
      <c r="B34" s="841"/>
      <c r="C34" s="841"/>
      <c r="D34" s="842"/>
      <c r="E34" s="846"/>
      <c r="F34" s="847"/>
      <c r="G34" s="847"/>
      <c r="H34" s="847"/>
      <c r="I34" s="848"/>
      <c r="J34" s="81" t="str">
        <f>IF(AND('[2]Mapa final'!$Y$58="Media",'[2]Mapa final'!$AA$58="Leve"),CONCATENATE("R9C",'[2]Mapa final'!$O$58),"")</f>
        <v/>
      </c>
      <c r="K34" s="82" t="str">
        <f>IF(AND('[2]Mapa final'!$Y$59="Media",'[2]Mapa final'!$AA$59="Leve"),CONCATENATE("R9C",'[2]Mapa final'!$O$59),"")</f>
        <v/>
      </c>
      <c r="L34" s="82" t="str">
        <f>IF(AND('[2]Mapa final'!$Y$60="Media",'[2]Mapa final'!$AA$60="Leve"),CONCATENATE("R9C",'[2]Mapa final'!$O$60),"")</f>
        <v/>
      </c>
      <c r="M34" s="82" t="str">
        <f>IF(AND('[2]Mapa final'!$Y$61="Media",'[2]Mapa final'!$AA$61="Leve"),CONCATENATE("R9C",'[2]Mapa final'!$O$61),"")</f>
        <v/>
      </c>
      <c r="N34" s="82" t="str">
        <f>IF(AND('[2]Mapa final'!$Y$62="Media",'[2]Mapa final'!$AA$62="Leve"),CONCATENATE("R9C",'[2]Mapa final'!$O$62),"")</f>
        <v/>
      </c>
      <c r="O34" s="83" t="str">
        <f>IF(AND('[2]Mapa final'!$Y$63="Media",'[2]Mapa final'!$AA$63="Leve"),CONCATENATE("R9C",'[2]Mapa final'!$O$63),"")</f>
        <v/>
      </c>
      <c r="P34" s="81" t="str">
        <f>IF(AND('[2]Mapa final'!$Y$58="Media",'[2]Mapa final'!$AA$58="Menor"),CONCATENATE("R9C",'[2]Mapa final'!$O$58),"")</f>
        <v/>
      </c>
      <c r="Q34" s="82" t="str">
        <f>IF(AND('[2]Mapa final'!$Y$59="Media",'[2]Mapa final'!$AA$59="Menor"),CONCATENATE("R9C",'[2]Mapa final'!$O$59),"")</f>
        <v/>
      </c>
      <c r="R34" s="82" t="str">
        <f>IF(AND('[2]Mapa final'!$Y$60="Media",'[2]Mapa final'!$AA$60="Menor"),CONCATENATE("R9C",'[2]Mapa final'!$O$60),"")</f>
        <v/>
      </c>
      <c r="S34" s="82" t="str">
        <f>IF(AND('[2]Mapa final'!$Y$61="Media",'[2]Mapa final'!$AA$61="Menor"),CONCATENATE("R9C",'[2]Mapa final'!$O$61),"")</f>
        <v/>
      </c>
      <c r="T34" s="82" t="str">
        <f>IF(AND('[2]Mapa final'!$Y$62="Media",'[2]Mapa final'!$AA$62="Menor"),CONCATENATE("R9C",'[2]Mapa final'!$O$62),"")</f>
        <v/>
      </c>
      <c r="U34" s="83" t="str">
        <f>IF(AND('[2]Mapa final'!$Y$63="Media",'[2]Mapa final'!$AA$63="Menor"),CONCATENATE("R9C",'[2]Mapa final'!$O$63),"")</f>
        <v/>
      </c>
      <c r="V34" s="81" t="str">
        <f>IF(AND('[2]Mapa final'!$Y$58="Media",'[2]Mapa final'!$AA$58="Moderado"),CONCATENATE("R9C",'[2]Mapa final'!$O$58),"")</f>
        <v/>
      </c>
      <c r="W34" s="82" t="str">
        <f>IF(AND('[2]Mapa final'!$Y$59="Media",'[2]Mapa final'!$AA$59="Moderado"),CONCATENATE("R9C",'[2]Mapa final'!$O$59),"")</f>
        <v/>
      </c>
      <c r="X34" s="82" t="str">
        <f>IF(AND('[2]Mapa final'!$Y$60="Media",'[2]Mapa final'!$AA$60="Moderado"),CONCATENATE("R9C",'[2]Mapa final'!$O$60),"")</f>
        <v/>
      </c>
      <c r="Y34" s="82" t="str">
        <f>IF(AND('[2]Mapa final'!$Y$61="Media",'[2]Mapa final'!$AA$61="Moderado"),CONCATENATE("R9C",'[2]Mapa final'!$O$61),"")</f>
        <v/>
      </c>
      <c r="Z34" s="82" t="str">
        <f>IF(AND('[2]Mapa final'!$Y$62="Media",'[2]Mapa final'!$AA$62="Moderado"),CONCATENATE("R9C",'[2]Mapa final'!$O$62),"")</f>
        <v/>
      </c>
      <c r="AA34" s="83" t="str">
        <f>IF(AND('[2]Mapa final'!$Y$63="Media",'[2]Mapa final'!$AA$63="Moderado"),CONCATENATE("R9C",'[2]Mapa final'!$O$63),"")</f>
        <v/>
      </c>
      <c r="AB34" s="66" t="str">
        <f>IF(AND('[2]Mapa final'!$Y$58="Media",'[2]Mapa final'!$AA$58="Mayor"),CONCATENATE("R9C",'[2]Mapa final'!$O$58),"")</f>
        <v/>
      </c>
      <c r="AC34" s="67" t="str">
        <f>IF(AND('[2]Mapa final'!$Y$59="Media",'[2]Mapa final'!$AA$59="Mayor"),CONCATENATE("R9C",'[2]Mapa final'!$O$59),"")</f>
        <v/>
      </c>
      <c r="AD34" s="67" t="str">
        <f>IF(AND('[2]Mapa final'!$Y$60="Media",'[2]Mapa final'!$AA$60="Mayor"),CONCATENATE("R9C",'[2]Mapa final'!$O$60),"")</f>
        <v/>
      </c>
      <c r="AE34" s="67" t="str">
        <f>IF(AND('[2]Mapa final'!$Y$61="Media",'[2]Mapa final'!$AA$61="Mayor"),CONCATENATE("R9C",'[2]Mapa final'!$O$61),"")</f>
        <v/>
      </c>
      <c r="AF34" s="67" t="str">
        <f>IF(AND('[2]Mapa final'!$Y$62="Media",'[2]Mapa final'!$AA$62="Mayor"),CONCATENATE("R9C",'[2]Mapa final'!$O$62),"")</f>
        <v/>
      </c>
      <c r="AG34" s="68" t="str">
        <f>IF(AND('[2]Mapa final'!$Y$63="Media",'[2]Mapa final'!$AA$63="Mayor"),CONCATENATE("R9C",'[2]Mapa final'!$O$63),"")</f>
        <v/>
      </c>
      <c r="AH34" s="69" t="str">
        <f>IF(AND('[2]Mapa final'!$Y$58="Media",'[2]Mapa final'!$AA$58="Catastrófico"),CONCATENATE("R9C",'[2]Mapa final'!$O$58),"")</f>
        <v/>
      </c>
      <c r="AI34" s="70" t="str">
        <f>IF(AND('[2]Mapa final'!$Y$59="Media",'[2]Mapa final'!$AA$59="Catastrófico"),CONCATENATE("R9C",'[2]Mapa final'!$O$59),"")</f>
        <v/>
      </c>
      <c r="AJ34" s="70" t="str">
        <f>IF(AND('[2]Mapa final'!$Y$60="Media",'[2]Mapa final'!$AA$60="Catastrófico"),CONCATENATE("R9C",'[2]Mapa final'!$O$60),"")</f>
        <v/>
      </c>
      <c r="AK34" s="70" t="str">
        <f>IF(AND('[2]Mapa final'!$Y$61="Media",'[2]Mapa final'!$AA$61="Catastrófico"),CONCATENATE("R9C",'[2]Mapa final'!$O$61),"")</f>
        <v/>
      </c>
      <c r="AL34" s="70" t="str">
        <f>IF(AND('[2]Mapa final'!$Y$62="Media",'[2]Mapa final'!$AA$62="Catastrófico"),CONCATENATE("R9C",'[2]Mapa final'!$O$62),"")</f>
        <v/>
      </c>
      <c r="AM34" s="71" t="str">
        <f>IF(AND('[2]Mapa final'!$Y$63="Media",'[2]Mapa final'!$AA$63="Catastrófico"),CONCATENATE("R9C",'[2]Mapa final'!$O$63),"")</f>
        <v/>
      </c>
      <c r="AN34" s="27"/>
      <c r="AO34" s="877"/>
      <c r="AP34" s="878"/>
      <c r="AQ34" s="878"/>
      <c r="AR34" s="878"/>
      <c r="AS34" s="878"/>
      <c r="AT34" s="879"/>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row>
    <row r="35" spans="1:80" ht="15.75" customHeight="1" thickBot="1" x14ac:dyDescent="0.3">
      <c r="A35" s="27"/>
      <c r="B35" s="841"/>
      <c r="C35" s="841"/>
      <c r="D35" s="842"/>
      <c r="E35" s="849"/>
      <c r="F35" s="850"/>
      <c r="G35" s="850"/>
      <c r="H35" s="850"/>
      <c r="I35" s="851"/>
      <c r="J35" s="81" t="str">
        <f>IF(AND('[2]Mapa final'!$Y$64="Media",'[2]Mapa final'!$AA$64="Leve"),CONCATENATE("R10C",'[2]Mapa final'!$O$64),"")</f>
        <v/>
      </c>
      <c r="K35" s="82" t="str">
        <f>IF(AND('[2]Mapa final'!$Y$65="Media",'[2]Mapa final'!$AA$65="Leve"),CONCATENATE("R10C",'[2]Mapa final'!$O$65),"")</f>
        <v/>
      </c>
      <c r="L35" s="82" t="str">
        <f>IF(AND('[2]Mapa final'!$Y$66="Media",'[2]Mapa final'!$AA$66="Leve"),CONCATENATE("R10C",'[2]Mapa final'!$O$66),"")</f>
        <v/>
      </c>
      <c r="M35" s="82" t="str">
        <f>IF(AND('[2]Mapa final'!$Y$67="Media",'[2]Mapa final'!$AA$67="Leve"),CONCATENATE("R10C",'[2]Mapa final'!$O$67),"")</f>
        <v/>
      </c>
      <c r="N35" s="82" t="str">
        <f>IF(AND('[2]Mapa final'!$Y$68="Media",'[2]Mapa final'!$AA$68="Leve"),CONCATENATE("R10C",'[2]Mapa final'!$O$68),"")</f>
        <v/>
      </c>
      <c r="O35" s="83" t="str">
        <f>IF(AND('[2]Mapa final'!$Y$69="Media",'[2]Mapa final'!$AA$69="Leve"),CONCATENATE("R10C",'[2]Mapa final'!$O$69),"")</f>
        <v/>
      </c>
      <c r="P35" s="81" t="str">
        <f>IF(AND('[2]Mapa final'!$Y$64="Media",'[2]Mapa final'!$AA$64="Menor"),CONCATENATE("R10C",'[2]Mapa final'!$O$64),"")</f>
        <v/>
      </c>
      <c r="Q35" s="82" t="str">
        <f>IF(AND('[2]Mapa final'!$Y$65="Media",'[2]Mapa final'!$AA$65="Menor"),CONCATENATE("R10C",'[2]Mapa final'!$O$65),"")</f>
        <v/>
      </c>
      <c r="R35" s="82" t="str">
        <f>IF(AND('[2]Mapa final'!$Y$66="Media",'[2]Mapa final'!$AA$66="Menor"),CONCATENATE("R10C",'[2]Mapa final'!$O$66),"")</f>
        <v/>
      </c>
      <c r="S35" s="82" t="str">
        <f>IF(AND('[2]Mapa final'!$Y$67="Media",'[2]Mapa final'!$AA$67="Menor"),CONCATENATE("R10C",'[2]Mapa final'!$O$67),"")</f>
        <v/>
      </c>
      <c r="T35" s="82" t="str">
        <f>IF(AND('[2]Mapa final'!$Y$68="Media",'[2]Mapa final'!$AA$68="Menor"),CONCATENATE("R10C",'[2]Mapa final'!$O$68),"")</f>
        <v/>
      </c>
      <c r="U35" s="83" t="str">
        <f>IF(AND('[2]Mapa final'!$Y$69="Media",'[2]Mapa final'!$AA$69="Menor"),CONCATENATE("R10C",'[2]Mapa final'!$O$69),"")</f>
        <v/>
      </c>
      <c r="V35" s="81" t="str">
        <f>IF(AND('[2]Mapa final'!$Y$64="Media",'[2]Mapa final'!$AA$64="Moderado"),CONCATENATE("R10C",'[2]Mapa final'!$O$64),"")</f>
        <v/>
      </c>
      <c r="W35" s="82" t="str">
        <f>IF(AND('[2]Mapa final'!$Y$65="Media",'[2]Mapa final'!$AA$65="Moderado"),CONCATENATE("R10C",'[2]Mapa final'!$O$65),"")</f>
        <v/>
      </c>
      <c r="X35" s="82" t="str">
        <f>IF(AND('[2]Mapa final'!$Y$66="Media",'[2]Mapa final'!$AA$66="Moderado"),CONCATENATE("R10C",'[2]Mapa final'!$O$66),"")</f>
        <v/>
      </c>
      <c r="Y35" s="82" t="str">
        <f>IF(AND('[2]Mapa final'!$Y$67="Media",'[2]Mapa final'!$AA$67="Moderado"),CONCATENATE("R10C",'[2]Mapa final'!$O$67),"")</f>
        <v/>
      </c>
      <c r="Z35" s="82" t="str">
        <f>IF(AND('[2]Mapa final'!$Y$68="Media",'[2]Mapa final'!$AA$68="Moderado"),CONCATENATE("R10C",'[2]Mapa final'!$O$68),"")</f>
        <v/>
      </c>
      <c r="AA35" s="83" t="str">
        <f>IF(AND('[2]Mapa final'!$Y$69="Media",'[2]Mapa final'!$AA$69="Moderado"),CONCATENATE("R10C",'[2]Mapa final'!$O$69),"")</f>
        <v/>
      </c>
      <c r="AB35" s="72" t="str">
        <f>IF(AND('[2]Mapa final'!$Y$64="Media",'[2]Mapa final'!$AA$64="Mayor"),CONCATENATE("R10C",'[2]Mapa final'!$O$64),"")</f>
        <v/>
      </c>
      <c r="AC35" s="73" t="str">
        <f>IF(AND('[2]Mapa final'!$Y$65="Media",'[2]Mapa final'!$AA$65="Mayor"),CONCATENATE("R10C",'[2]Mapa final'!$O$65),"")</f>
        <v/>
      </c>
      <c r="AD35" s="73" t="str">
        <f>IF(AND('[2]Mapa final'!$Y$66="Media",'[2]Mapa final'!$AA$66="Mayor"),CONCATENATE("R10C",'[2]Mapa final'!$O$66),"")</f>
        <v/>
      </c>
      <c r="AE35" s="73" t="str">
        <f>IF(AND('[2]Mapa final'!$Y$67="Media",'[2]Mapa final'!$AA$67="Mayor"),CONCATENATE("R10C",'[2]Mapa final'!$O$67),"")</f>
        <v/>
      </c>
      <c r="AF35" s="73" t="str">
        <f>IF(AND('[2]Mapa final'!$Y$68="Media",'[2]Mapa final'!$AA$68="Mayor"),CONCATENATE("R10C",'[2]Mapa final'!$O$68),"")</f>
        <v/>
      </c>
      <c r="AG35" s="74" t="str">
        <f>IF(AND('[2]Mapa final'!$Y$69="Media",'[2]Mapa final'!$AA$69="Mayor"),CONCATENATE("R10C",'[2]Mapa final'!$O$69),"")</f>
        <v/>
      </c>
      <c r="AH35" s="75" t="str">
        <f>IF(AND('[2]Mapa final'!$Y$64="Media",'[2]Mapa final'!$AA$64="Catastrófico"),CONCATENATE("R10C",'[2]Mapa final'!$O$64),"")</f>
        <v/>
      </c>
      <c r="AI35" s="76" t="str">
        <f>IF(AND('[2]Mapa final'!$Y$65="Media",'[2]Mapa final'!$AA$65="Catastrófico"),CONCATENATE("R10C",'[2]Mapa final'!$O$65),"")</f>
        <v/>
      </c>
      <c r="AJ35" s="76" t="str">
        <f>IF(AND('[2]Mapa final'!$Y$66="Media",'[2]Mapa final'!$AA$66="Catastrófico"),CONCATENATE("R10C",'[2]Mapa final'!$O$66),"")</f>
        <v/>
      </c>
      <c r="AK35" s="76" t="str">
        <f>IF(AND('[2]Mapa final'!$Y$67="Media",'[2]Mapa final'!$AA$67="Catastrófico"),CONCATENATE("R10C",'[2]Mapa final'!$O$67),"")</f>
        <v/>
      </c>
      <c r="AL35" s="76" t="str">
        <f>IF(AND('[2]Mapa final'!$Y$68="Media",'[2]Mapa final'!$AA$68="Catastrófico"),CONCATENATE("R10C",'[2]Mapa final'!$O$68),"")</f>
        <v/>
      </c>
      <c r="AM35" s="77" t="str">
        <f>IF(AND('[2]Mapa final'!$Y$69="Media",'[2]Mapa final'!$AA$69="Catastrófico"),CONCATENATE("R10C",'[2]Mapa final'!$O$69),"")</f>
        <v/>
      </c>
      <c r="AN35" s="27"/>
      <c r="AO35" s="880"/>
      <c r="AP35" s="881"/>
      <c r="AQ35" s="881"/>
      <c r="AR35" s="881"/>
      <c r="AS35" s="881"/>
      <c r="AT35" s="882"/>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row>
    <row r="36" spans="1:80" ht="15" customHeight="1" x14ac:dyDescent="0.25">
      <c r="A36" s="27"/>
      <c r="B36" s="841"/>
      <c r="C36" s="841"/>
      <c r="D36" s="842"/>
      <c r="E36" s="843" t="s">
        <v>263</v>
      </c>
      <c r="F36" s="844"/>
      <c r="G36" s="844"/>
      <c r="H36" s="844"/>
      <c r="I36" s="844"/>
      <c r="J36" s="87" t="str">
        <f>IF(AND('[2]Mapa final'!$Y$10="Baja",'[2]Mapa final'!$AA$10="Leve"),CONCATENATE("R1C",'[2]Mapa final'!$O$10),"")</f>
        <v/>
      </c>
      <c r="K36" s="88" t="str">
        <f>IF(AND('[2]Mapa final'!$Y$11="Baja",'[2]Mapa final'!$AA$11="Leve"),CONCATENATE("R1C",'[2]Mapa final'!$O$11),"")</f>
        <v/>
      </c>
      <c r="L36" s="88" t="str">
        <f>IF(AND('[2]Mapa final'!$Y$12="Baja",'[2]Mapa final'!$AA$12="Leve"),CONCATENATE("R1C",'[2]Mapa final'!$O$12),"")</f>
        <v/>
      </c>
      <c r="M36" s="88" t="str">
        <f>IF(AND('[2]Mapa final'!$Y$13="Baja",'[2]Mapa final'!$AA$13="Leve"),CONCATENATE("R1C",'[2]Mapa final'!$O$13),"")</f>
        <v/>
      </c>
      <c r="N36" s="88" t="str">
        <f>IF(AND('[2]Mapa final'!$Y$14="Baja",'[2]Mapa final'!$AA$14="Leve"),CONCATENATE("R1C",'[2]Mapa final'!$O$14),"")</f>
        <v/>
      </c>
      <c r="O36" s="89" t="str">
        <f>IF(AND('[2]Mapa final'!$Y$15="Baja",'[2]Mapa final'!$AA$15="Leve"),CONCATENATE("R1C",'[2]Mapa final'!$O$15),"")</f>
        <v/>
      </c>
      <c r="P36" s="78" t="str">
        <f>IF(AND('[2]Mapa final'!$Y$10="Baja",'[2]Mapa final'!$AA$10="Menor"),CONCATENATE("R1C",'[2]Mapa final'!$O$10),"")</f>
        <v/>
      </c>
      <c r="Q36" s="79" t="str">
        <f>IF(AND('[2]Mapa final'!$Y$11="Baja",'[2]Mapa final'!$AA$11="Menor"),CONCATENATE("R1C",'[2]Mapa final'!$O$11),"")</f>
        <v/>
      </c>
      <c r="R36" s="79" t="str">
        <f>IF(AND('[2]Mapa final'!$Y$12="Baja",'[2]Mapa final'!$AA$12="Menor"),CONCATENATE("R1C",'[2]Mapa final'!$O$12),"")</f>
        <v/>
      </c>
      <c r="S36" s="79" t="str">
        <f>IF(AND('[2]Mapa final'!$Y$13="Baja",'[2]Mapa final'!$AA$13="Menor"),CONCATENATE("R1C",'[2]Mapa final'!$O$13),"")</f>
        <v/>
      </c>
      <c r="T36" s="79" t="str">
        <f>IF(AND('[2]Mapa final'!$Y$14="Baja",'[2]Mapa final'!$AA$14="Menor"),CONCATENATE("R1C",'[2]Mapa final'!$O$14),"")</f>
        <v/>
      </c>
      <c r="U36" s="80" t="str">
        <f>IF(AND('[2]Mapa final'!$Y$15="Baja",'[2]Mapa final'!$AA$15="Menor"),CONCATENATE("R1C",'[2]Mapa final'!$O$15),"")</f>
        <v/>
      </c>
      <c r="V36" s="78" t="str">
        <f>IF(AND('[2]Mapa final'!$Y$10="Baja",'[2]Mapa final'!$AA$10="Moderado"),CONCATENATE("R1C",'[2]Mapa final'!$O$10),"")</f>
        <v/>
      </c>
      <c r="W36" s="79" t="str">
        <f>IF(AND('[2]Mapa final'!$Y$11="Baja",'[2]Mapa final'!$AA$11="Moderado"),CONCATENATE("R1C",'[2]Mapa final'!$O$11),"")</f>
        <v/>
      </c>
      <c r="X36" s="79" t="str">
        <f>IF(AND('[2]Mapa final'!$Y$12="Baja",'[2]Mapa final'!$AA$12="Moderado"),CONCATENATE("R1C",'[2]Mapa final'!$O$12),"")</f>
        <v/>
      </c>
      <c r="Y36" s="79" t="str">
        <f>IF(AND('[2]Mapa final'!$Y$13="Baja",'[2]Mapa final'!$AA$13="Moderado"),CONCATENATE("R1C",'[2]Mapa final'!$O$13),"")</f>
        <v/>
      </c>
      <c r="Z36" s="79" t="str">
        <f>IF(AND('[2]Mapa final'!$Y$14="Baja",'[2]Mapa final'!$AA$14="Moderado"),CONCATENATE("R1C",'[2]Mapa final'!$O$14),"")</f>
        <v/>
      </c>
      <c r="AA36" s="80" t="str">
        <f>IF(AND('[2]Mapa final'!$Y$15="Baja",'[2]Mapa final'!$AA$15="Moderado"),CONCATENATE("R1C",'[2]Mapa final'!$O$15),"")</f>
        <v/>
      </c>
      <c r="AB36" s="60" t="str">
        <f>IF(AND('[2]Mapa final'!$Y$10="Baja",'[2]Mapa final'!$AA$10="Mayor"),CONCATENATE("R1C",'[2]Mapa final'!$O$10),"")</f>
        <v/>
      </c>
      <c r="AC36" s="61" t="str">
        <f>IF(AND('[2]Mapa final'!$Y$11="Baja",'[2]Mapa final'!$AA$11="Mayor"),CONCATENATE("R1C",'[2]Mapa final'!$O$11),"")</f>
        <v/>
      </c>
      <c r="AD36" s="61" t="str">
        <f>IF(AND('[2]Mapa final'!$Y$12="Baja",'[2]Mapa final'!$AA$12="Mayor"),CONCATENATE("R1C",'[2]Mapa final'!$O$12),"")</f>
        <v/>
      </c>
      <c r="AE36" s="61" t="str">
        <f>IF(AND('[2]Mapa final'!$Y$13="Baja",'[2]Mapa final'!$AA$13="Mayor"),CONCATENATE("R1C",'[2]Mapa final'!$O$13),"")</f>
        <v/>
      </c>
      <c r="AF36" s="61" t="str">
        <f>IF(AND('[2]Mapa final'!$Y$14="Baja",'[2]Mapa final'!$AA$14="Mayor"),CONCATENATE("R1C",'[2]Mapa final'!$O$14),"")</f>
        <v/>
      </c>
      <c r="AG36" s="62" t="str">
        <f>IF(AND('[2]Mapa final'!$Y$15="Baja",'[2]Mapa final'!$AA$15="Mayor"),CONCATENATE("R1C",'[2]Mapa final'!$O$15),"")</f>
        <v/>
      </c>
      <c r="AH36" s="63" t="str">
        <f>IF(AND('[2]Mapa final'!$Y$10="Baja",'[2]Mapa final'!$AA$10="Catastrófico"),CONCATENATE("R1C",'[2]Mapa final'!$O$10),"")</f>
        <v/>
      </c>
      <c r="AI36" s="64" t="str">
        <f>IF(AND('[2]Mapa final'!$Y$11="Baja",'[2]Mapa final'!$AA$11="Catastrófico"),CONCATENATE("R1C",'[2]Mapa final'!$O$11),"")</f>
        <v/>
      </c>
      <c r="AJ36" s="64" t="str">
        <f>IF(AND('[2]Mapa final'!$Y$12="Baja",'[2]Mapa final'!$AA$12="Catastrófico"),CONCATENATE("R1C",'[2]Mapa final'!$O$12),"")</f>
        <v/>
      </c>
      <c r="AK36" s="64" t="str">
        <f>IF(AND('[2]Mapa final'!$Y$13="Baja",'[2]Mapa final'!$AA$13="Catastrófico"),CONCATENATE("R1C",'[2]Mapa final'!$O$13),"")</f>
        <v/>
      </c>
      <c r="AL36" s="64" t="str">
        <f>IF(AND('[2]Mapa final'!$Y$14="Baja",'[2]Mapa final'!$AA$14="Catastrófico"),CONCATENATE("R1C",'[2]Mapa final'!$O$14),"")</f>
        <v/>
      </c>
      <c r="AM36" s="65" t="str">
        <f>IF(AND('[2]Mapa final'!$Y$15="Baja",'[2]Mapa final'!$AA$15="Catastrófico"),CONCATENATE("R1C",'[2]Mapa final'!$O$15),"")</f>
        <v/>
      </c>
      <c r="AN36" s="27"/>
      <c r="AO36" s="883" t="s">
        <v>7</v>
      </c>
      <c r="AP36" s="884"/>
      <c r="AQ36" s="884"/>
      <c r="AR36" s="884"/>
      <c r="AS36" s="884"/>
      <c r="AT36" s="885"/>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row>
    <row r="37" spans="1:80" ht="15" customHeight="1" x14ac:dyDescent="0.25">
      <c r="A37" s="27"/>
      <c r="B37" s="841"/>
      <c r="C37" s="841"/>
      <c r="D37" s="842"/>
      <c r="E37" s="864"/>
      <c r="F37" s="847"/>
      <c r="G37" s="847"/>
      <c r="H37" s="847"/>
      <c r="I37" s="847"/>
      <c r="J37" s="90" t="str">
        <f>IF(AND('[2]Mapa final'!$Y$16="Baja",'[2]Mapa final'!$AA$16="Leve"),CONCATENATE("R2C",'[2]Mapa final'!$O$16),"")</f>
        <v/>
      </c>
      <c r="K37" s="91" t="str">
        <f>IF(AND('[2]Mapa final'!$Y$17="Baja",'[2]Mapa final'!$AA$17="Leve"),CONCATENATE("R2C",'[2]Mapa final'!$O$17),"")</f>
        <v/>
      </c>
      <c r="L37" s="91" t="str">
        <f>IF(AND('[2]Mapa final'!$Y$18="Baja",'[2]Mapa final'!$AA$18="Leve"),CONCATENATE("R2C",'[2]Mapa final'!$O$18),"")</f>
        <v/>
      </c>
      <c r="M37" s="91" t="str">
        <f>IF(AND('[2]Mapa final'!$Y$19="Baja",'[2]Mapa final'!$AA$19="Leve"),CONCATENATE("R2C",'[2]Mapa final'!$O$19),"")</f>
        <v/>
      </c>
      <c r="N37" s="91" t="str">
        <f>IF(AND('[2]Mapa final'!$Y$20="Baja",'[2]Mapa final'!$AA$20="Leve"),CONCATENATE("R2C",'[2]Mapa final'!$O$20),"")</f>
        <v/>
      </c>
      <c r="O37" s="92" t="str">
        <f>IF(AND('[2]Mapa final'!$Y$21="Baja",'[2]Mapa final'!$AA$21="Leve"),CONCATENATE("R2C",'[2]Mapa final'!$O$21),"")</f>
        <v/>
      </c>
      <c r="P37" s="81" t="str">
        <f>IF(AND('[2]Mapa final'!$Y$16="Baja",'[2]Mapa final'!$AA$16="Menor"),CONCATENATE("R2C",'[2]Mapa final'!$O$16),"")</f>
        <v/>
      </c>
      <c r="Q37" s="82" t="str">
        <f>IF(AND('[2]Mapa final'!$Y$17="Baja",'[2]Mapa final'!$AA$17="Menor"),CONCATENATE("R2C",'[2]Mapa final'!$O$17),"")</f>
        <v/>
      </c>
      <c r="R37" s="82" t="str">
        <f>IF(AND('[2]Mapa final'!$Y$18="Baja",'[2]Mapa final'!$AA$18="Menor"),CONCATENATE("R2C",'[2]Mapa final'!$O$18),"")</f>
        <v/>
      </c>
      <c r="S37" s="82" t="str">
        <f>IF(AND('[2]Mapa final'!$Y$19="Baja",'[2]Mapa final'!$AA$19="Menor"),CONCATENATE("R2C",'[2]Mapa final'!$O$19),"")</f>
        <v/>
      </c>
      <c r="T37" s="82" t="str">
        <f>IF(AND('[2]Mapa final'!$Y$20="Baja",'[2]Mapa final'!$AA$20="Menor"),CONCATENATE("R2C",'[2]Mapa final'!$O$20),"")</f>
        <v/>
      </c>
      <c r="U37" s="83" t="str">
        <f>IF(AND('[2]Mapa final'!$Y$21="Baja",'[2]Mapa final'!$AA$21="Menor"),CONCATENATE("R2C",'[2]Mapa final'!$O$21),"")</f>
        <v/>
      </c>
      <c r="V37" s="81" t="str">
        <f>IF(AND('[2]Mapa final'!$Y$16="Baja",'[2]Mapa final'!$AA$16="Moderado"),CONCATENATE("R2C",'[2]Mapa final'!$O$16),"")</f>
        <v/>
      </c>
      <c r="W37" s="82" t="str">
        <f>IF(AND('[2]Mapa final'!$Y$17="Baja",'[2]Mapa final'!$AA$17="Moderado"),CONCATENATE("R2C",'[2]Mapa final'!$O$17),"")</f>
        <v/>
      </c>
      <c r="X37" s="82" t="str">
        <f>IF(AND('[2]Mapa final'!$Y$18="Baja",'[2]Mapa final'!$AA$18="Moderado"),CONCATENATE("R2C",'[2]Mapa final'!$O$18),"")</f>
        <v/>
      </c>
      <c r="Y37" s="82" t="str">
        <f>IF(AND('[2]Mapa final'!$Y$19="Baja",'[2]Mapa final'!$AA$19="Moderado"),CONCATENATE("R2C",'[2]Mapa final'!$O$19),"")</f>
        <v/>
      </c>
      <c r="Z37" s="82" t="str">
        <f>IF(AND('[2]Mapa final'!$Y$20="Baja",'[2]Mapa final'!$AA$20="Moderado"),CONCATENATE("R2C",'[2]Mapa final'!$O$20),"")</f>
        <v/>
      </c>
      <c r="AA37" s="83" t="str">
        <f>IF(AND('[2]Mapa final'!$Y$21="Baja",'[2]Mapa final'!$AA$21="Moderado"),CONCATENATE("R2C",'[2]Mapa final'!$O$21),"")</f>
        <v/>
      </c>
      <c r="AB37" s="66" t="str">
        <f>IF(AND('[2]Mapa final'!$Y$16="Baja",'[2]Mapa final'!$AA$16="Mayor"),CONCATENATE("R2C",'[2]Mapa final'!$O$16),"")</f>
        <v/>
      </c>
      <c r="AC37" s="67" t="str">
        <f>IF(AND('[2]Mapa final'!$Y$17="Baja",'[2]Mapa final'!$AA$17="Mayor"),CONCATENATE("R2C",'[2]Mapa final'!$O$17),"")</f>
        <v/>
      </c>
      <c r="AD37" s="67" t="str">
        <f>IF(AND('[2]Mapa final'!$Y$18="Baja",'[2]Mapa final'!$AA$18="Mayor"),CONCATENATE("R2C",'[2]Mapa final'!$O$18),"")</f>
        <v/>
      </c>
      <c r="AE37" s="67" t="str">
        <f>IF(AND('[2]Mapa final'!$Y$19="Baja",'[2]Mapa final'!$AA$19="Mayor"),CONCATENATE("R2C",'[2]Mapa final'!$O$19),"")</f>
        <v/>
      </c>
      <c r="AF37" s="67" t="str">
        <f>IF(AND('[2]Mapa final'!$Y$20="Baja",'[2]Mapa final'!$AA$20="Mayor"),CONCATENATE("R2C",'[2]Mapa final'!$O$20),"")</f>
        <v/>
      </c>
      <c r="AG37" s="68" t="str">
        <f>IF(AND('[2]Mapa final'!$Y$21="Baja",'[2]Mapa final'!$AA$21="Mayor"),CONCATENATE("R2C",'[2]Mapa final'!$O$21),"")</f>
        <v/>
      </c>
      <c r="AH37" s="69" t="str">
        <f>IF(AND('[2]Mapa final'!$Y$16="Baja",'[2]Mapa final'!$AA$16="Catastrófico"),CONCATENATE("R2C",'[2]Mapa final'!$O$16),"")</f>
        <v/>
      </c>
      <c r="AI37" s="70" t="str">
        <f>IF(AND('[2]Mapa final'!$Y$17="Baja",'[2]Mapa final'!$AA$17="Catastrófico"),CONCATENATE("R2C",'[2]Mapa final'!$O$17),"")</f>
        <v/>
      </c>
      <c r="AJ37" s="70" t="str">
        <f>IF(AND('[2]Mapa final'!$Y$18="Baja",'[2]Mapa final'!$AA$18="Catastrófico"),CONCATENATE("R2C",'[2]Mapa final'!$O$18),"")</f>
        <v/>
      </c>
      <c r="AK37" s="70" t="str">
        <f>IF(AND('[2]Mapa final'!$Y$19="Baja",'[2]Mapa final'!$AA$19="Catastrófico"),CONCATENATE("R2C",'[2]Mapa final'!$O$19),"")</f>
        <v/>
      </c>
      <c r="AL37" s="70" t="str">
        <f>IF(AND('[2]Mapa final'!$Y$20="Baja",'[2]Mapa final'!$AA$20="Catastrófico"),CONCATENATE("R2C",'[2]Mapa final'!$O$20),"")</f>
        <v/>
      </c>
      <c r="AM37" s="71" t="str">
        <f>IF(AND('[2]Mapa final'!$Y$21="Baja",'[2]Mapa final'!$AA$21="Catastrófico"),CONCATENATE("R2C",'[2]Mapa final'!$O$21),"")</f>
        <v/>
      </c>
      <c r="AN37" s="27"/>
      <c r="AO37" s="886"/>
      <c r="AP37" s="887"/>
      <c r="AQ37" s="887"/>
      <c r="AR37" s="887"/>
      <c r="AS37" s="887"/>
      <c r="AT37" s="888"/>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row>
    <row r="38" spans="1:80" ht="15" customHeight="1" x14ac:dyDescent="0.25">
      <c r="A38" s="27"/>
      <c r="B38" s="841"/>
      <c r="C38" s="841"/>
      <c r="D38" s="842"/>
      <c r="E38" s="846"/>
      <c r="F38" s="847"/>
      <c r="G38" s="847"/>
      <c r="H38" s="847"/>
      <c r="I38" s="847"/>
      <c r="J38" s="90" t="str">
        <f>IF(AND('[2]Mapa final'!$Y$22="Baja",'[2]Mapa final'!$AA$22="Leve"),CONCATENATE("R3C",'[2]Mapa final'!$O$22),"")</f>
        <v/>
      </c>
      <c r="K38" s="91" t="str">
        <f>IF(AND('[2]Mapa final'!$Y$23="Baja",'[2]Mapa final'!$AA$23="Leve"),CONCATENATE("R3C",'[2]Mapa final'!$O$23),"")</f>
        <v/>
      </c>
      <c r="L38" s="91" t="str">
        <f>IF(AND('[2]Mapa final'!$Y$24="Baja",'[2]Mapa final'!$AA$24="Leve"),CONCATENATE("R3C",'[2]Mapa final'!$O$24),"")</f>
        <v/>
      </c>
      <c r="M38" s="91" t="str">
        <f>IF(AND('[2]Mapa final'!$Y$25="Baja",'[2]Mapa final'!$AA$25="Leve"),CONCATENATE("R3C",'[2]Mapa final'!$O$25),"")</f>
        <v/>
      </c>
      <c r="N38" s="91" t="str">
        <f>IF(AND('[2]Mapa final'!$Y$26="Baja",'[2]Mapa final'!$AA$26="Leve"),CONCATENATE("R3C",'[2]Mapa final'!$O$26),"")</f>
        <v/>
      </c>
      <c r="O38" s="92" t="str">
        <f>IF(AND('[2]Mapa final'!$Y$27="Baja",'[2]Mapa final'!$AA$27="Leve"),CONCATENATE("R3C",'[2]Mapa final'!$O$27),"")</f>
        <v/>
      </c>
      <c r="P38" s="81" t="str">
        <f>IF(AND('[2]Mapa final'!$Y$22="Baja",'[2]Mapa final'!$AA$22="Menor"),CONCATENATE("R3C",'[2]Mapa final'!$O$22),"")</f>
        <v/>
      </c>
      <c r="Q38" s="82" t="str">
        <f>IF(AND('[2]Mapa final'!$Y$23="Baja",'[2]Mapa final'!$AA$23="Menor"),CONCATENATE("R3C",'[2]Mapa final'!$O$23),"")</f>
        <v/>
      </c>
      <c r="R38" s="82" t="str">
        <f>IF(AND('[2]Mapa final'!$Y$24="Baja",'[2]Mapa final'!$AA$24="Menor"),CONCATENATE("R3C",'[2]Mapa final'!$O$24),"")</f>
        <v/>
      </c>
      <c r="S38" s="82" t="str">
        <f>IF(AND('[2]Mapa final'!$Y$25="Baja",'[2]Mapa final'!$AA$25="Menor"),CONCATENATE("R3C",'[2]Mapa final'!$O$25),"")</f>
        <v/>
      </c>
      <c r="T38" s="82" t="str">
        <f>IF(AND('[2]Mapa final'!$Y$26="Baja",'[2]Mapa final'!$AA$26="Menor"),CONCATENATE("R3C",'[2]Mapa final'!$O$26),"")</f>
        <v/>
      </c>
      <c r="U38" s="83" t="str">
        <f>IF(AND('[2]Mapa final'!$Y$27="Baja",'[2]Mapa final'!$AA$27="Menor"),CONCATENATE("R3C",'[2]Mapa final'!$O$27),"")</f>
        <v/>
      </c>
      <c r="V38" s="81" t="str">
        <f>IF(AND('[2]Mapa final'!$Y$22="Baja",'[2]Mapa final'!$AA$22="Moderado"),CONCATENATE("R3C",'[2]Mapa final'!$O$22),"")</f>
        <v/>
      </c>
      <c r="W38" s="82" t="str">
        <f>IF(AND('[2]Mapa final'!$Y$23="Baja",'[2]Mapa final'!$AA$23="Moderado"),CONCATENATE("R3C",'[2]Mapa final'!$O$23),"")</f>
        <v/>
      </c>
      <c r="X38" s="82" t="str">
        <f>IF(AND('[2]Mapa final'!$Y$24="Baja",'[2]Mapa final'!$AA$24="Moderado"),CONCATENATE("R3C",'[2]Mapa final'!$O$24),"")</f>
        <v/>
      </c>
      <c r="Y38" s="82" t="str">
        <f>IF(AND('[2]Mapa final'!$Y$25="Baja",'[2]Mapa final'!$AA$25="Moderado"),CONCATENATE("R3C",'[2]Mapa final'!$O$25),"")</f>
        <v/>
      </c>
      <c r="Z38" s="82" t="str">
        <f>IF(AND('[2]Mapa final'!$Y$26="Baja",'[2]Mapa final'!$AA$26="Moderado"),CONCATENATE("R3C",'[2]Mapa final'!$O$26),"")</f>
        <v/>
      </c>
      <c r="AA38" s="83" t="str">
        <f>IF(AND('[2]Mapa final'!$Y$27="Baja",'[2]Mapa final'!$AA$27="Moderado"),CONCATENATE("R3C",'[2]Mapa final'!$O$27),"")</f>
        <v/>
      </c>
      <c r="AB38" s="66" t="str">
        <f>IF(AND('[2]Mapa final'!$Y$22="Baja",'[2]Mapa final'!$AA$22="Mayor"),CONCATENATE("R3C",'[2]Mapa final'!$O$22),"")</f>
        <v/>
      </c>
      <c r="AC38" s="67" t="str">
        <f>IF(AND('[2]Mapa final'!$Y$23="Baja",'[2]Mapa final'!$AA$23="Mayor"),CONCATENATE("R3C",'[2]Mapa final'!$O$23),"")</f>
        <v/>
      </c>
      <c r="AD38" s="67" t="str">
        <f>IF(AND('[2]Mapa final'!$Y$24="Baja",'[2]Mapa final'!$AA$24="Mayor"),CONCATENATE("R3C",'[2]Mapa final'!$O$24),"")</f>
        <v/>
      </c>
      <c r="AE38" s="67" t="str">
        <f>IF(AND('[2]Mapa final'!$Y$25="Baja",'[2]Mapa final'!$AA$25="Mayor"),CONCATENATE("R3C",'[2]Mapa final'!$O$25),"")</f>
        <v/>
      </c>
      <c r="AF38" s="67" t="str">
        <f>IF(AND('[2]Mapa final'!$Y$26="Baja",'[2]Mapa final'!$AA$26="Mayor"),CONCATENATE("R3C",'[2]Mapa final'!$O$26),"")</f>
        <v/>
      </c>
      <c r="AG38" s="68" t="str">
        <f>IF(AND('[2]Mapa final'!$Y$27="Baja",'[2]Mapa final'!$AA$27="Mayor"),CONCATENATE("R3C",'[2]Mapa final'!$O$27),"")</f>
        <v/>
      </c>
      <c r="AH38" s="69" t="str">
        <f>IF(AND('[2]Mapa final'!$Y$22="Baja",'[2]Mapa final'!$AA$22="Catastrófico"),CONCATENATE("R3C",'[2]Mapa final'!$O$22),"")</f>
        <v/>
      </c>
      <c r="AI38" s="70" t="str">
        <f>IF(AND('[2]Mapa final'!$Y$23="Baja",'[2]Mapa final'!$AA$23="Catastrófico"),CONCATENATE("R3C",'[2]Mapa final'!$O$23),"")</f>
        <v/>
      </c>
      <c r="AJ38" s="70" t="str">
        <f>IF(AND('[2]Mapa final'!$Y$24="Baja",'[2]Mapa final'!$AA$24="Catastrófico"),CONCATENATE("R3C",'[2]Mapa final'!$O$24),"")</f>
        <v/>
      </c>
      <c r="AK38" s="70" t="str">
        <f>IF(AND('[2]Mapa final'!$Y$25="Baja",'[2]Mapa final'!$AA$25="Catastrófico"),CONCATENATE("R3C",'[2]Mapa final'!$O$25),"")</f>
        <v/>
      </c>
      <c r="AL38" s="70" t="str">
        <f>IF(AND('[2]Mapa final'!$Y$26="Baja",'[2]Mapa final'!$AA$26="Catastrófico"),CONCATENATE("R3C",'[2]Mapa final'!$O$26),"")</f>
        <v/>
      </c>
      <c r="AM38" s="71" t="str">
        <f>IF(AND('[2]Mapa final'!$Y$27="Baja",'[2]Mapa final'!$AA$27="Catastrófico"),CONCATENATE("R3C",'[2]Mapa final'!$O$27),"")</f>
        <v/>
      </c>
      <c r="AN38" s="27"/>
      <c r="AO38" s="886"/>
      <c r="AP38" s="887"/>
      <c r="AQ38" s="887"/>
      <c r="AR38" s="887"/>
      <c r="AS38" s="887"/>
      <c r="AT38" s="888"/>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row>
    <row r="39" spans="1:80" ht="15" customHeight="1" x14ac:dyDescent="0.25">
      <c r="A39" s="27"/>
      <c r="B39" s="841"/>
      <c r="C39" s="841"/>
      <c r="D39" s="842"/>
      <c r="E39" s="846"/>
      <c r="F39" s="847"/>
      <c r="G39" s="847"/>
      <c r="H39" s="847"/>
      <c r="I39" s="847"/>
      <c r="J39" s="90" t="str">
        <f>IF(AND('[2]Mapa final'!$Y$28="Baja",'[2]Mapa final'!$AA$28="Leve"),CONCATENATE("R4C",'[2]Mapa final'!$O$28),"")</f>
        <v/>
      </c>
      <c r="K39" s="91" t="str">
        <f>IF(AND('[2]Mapa final'!$Y$29="Baja",'[2]Mapa final'!$AA$29="Leve"),CONCATENATE("R4C",'[2]Mapa final'!$O$29),"")</f>
        <v/>
      </c>
      <c r="L39" s="91" t="str">
        <f>IF(AND('[2]Mapa final'!$Y$30="Baja",'[2]Mapa final'!$AA$30="Leve"),CONCATENATE("R4C",'[2]Mapa final'!$O$30),"")</f>
        <v/>
      </c>
      <c r="M39" s="91" t="str">
        <f>IF(AND('[2]Mapa final'!$Y$31="Baja",'[2]Mapa final'!$AA$31="Leve"),CONCATENATE("R4C",'[2]Mapa final'!$O$31),"")</f>
        <v/>
      </c>
      <c r="N39" s="91" t="str">
        <f>IF(AND('[2]Mapa final'!$Y$32="Baja",'[2]Mapa final'!$AA$32="Leve"),CONCATENATE("R4C",'[2]Mapa final'!$O$32),"")</f>
        <v/>
      </c>
      <c r="O39" s="92" t="str">
        <f>IF(AND('[2]Mapa final'!$Y$33="Baja",'[2]Mapa final'!$AA$33="Leve"),CONCATENATE("R4C",'[2]Mapa final'!$O$33),"")</f>
        <v/>
      </c>
      <c r="P39" s="81" t="str">
        <f>IF(AND('[2]Mapa final'!$Y$28="Baja",'[2]Mapa final'!$AA$28="Menor"),CONCATENATE("R4C",'[2]Mapa final'!$O$28),"")</f>
        <v/>
      </c>
      <c r="Q39" s="82" t="str">
        <f>IF(AND('[2]Mapa final'!$Y$29="Baja",'[2]Mapa final'!$AA$29="Menor"),CONCATENATE("R4C",'[2]Mapa final'!$O$29),"")</f>
        <v/>
      </c>
      <c r="R39" s="82" t="str">
        <f>IF(AND('[2]Mapa final'!$Y$30="Baja",'[2]Mapa final'!$AA$30="Menor"),CONCATENATE("R4C",'[2]Mapa final'!$O$30),"")</f>
        <v/>
      </c>
      <c r="S39" s="82" t="str">
        <f>IF(AND('[2]Mapa final'!$Y$31="Baja",'[2]Mapa final'!$AA$31="Menor"),CONCATENATE("R4C",'[2]Mapa final'!$O$31),"")</f>
        <v/>
      </c>
      <c r="T39" s="82" t="str">
        <f>IF(AND('[2]Mapa final'!$Y$32="Baja",'[2]Mapa final'!$AA$32="Menor"),CONCATENATE("R4C",'[2]Mapa final'!$O$32),"")</f>
        <v/>
      </c>
      <c r="U39" s="83" t="str">
        <f>IF(AND('[2]Mapa final'!$Y$33="Baja",'[2]Mapa final'!$AA$33="Menor"),CONCATENATE("R4C",'[2]Mapa final'!$O$33),"")</f>
        <v/>
      </c>
      <c r="V39" s="81" t="str">
        <f>IF(AND('[2]Mapa final'!$Y$28="Baja",'[2]Mapa final'!$AA$28="Moderado"),CONCATENATE("R4C",'[2]Mapa final'!$O$28),"")</f>
        <v/>
      </c>
      <c r="W39" s="82" t="str">
        <f>IF(AND('[2]Mapa final'!$Y$29="Baja",'[2]Mapa final'!$AA$29="Moderado"),CONCATENATE("R4C",'[2]Mapa final'!$O$29),"")</f>
        <v/>
      </c>
      <c r="X39" s="82" t="str">
        <f>IF(AND('[2]Mapa final'!$Y$30="Baja",'[2]Mapa final'!$AA$30="Moderado"),CONCATENATE("R4C",'[2]Mapa final'!$O$30),"")</f>
        <v/>
      </c>
      <c r="Y39" s="82" t="str">
        <f>IF(AND('[2]Mapa final'!$Y$31="Baja",'[2]Mapa final'!$AA$31="Moderado"),CONCATENATE("R4C",'[2]Mapa final'!$O$31),"")</f>
        <v/>
      </c>
      <c r="Z39" s="82" t="str">
        <f>IF(AND('[2]Mapa final'!$Y$32="Baja",'[2]Mapa final'!$AA$32="Moderado"),CONCATENATE("R4C",'[2]Mapa final'!$O$32),"")</f>
        <v/>
      </c>
      <c r="AA39" s="83" t="str">
        <f>IF(AND('[2]Mapa final'!$Y$33="Baja",'[2]Mapa final'!$AA$33="Moderado"),CONCATENATE("R4C",'[2]Mapa final'!$O$33),"")</f>
        <v/>
      </c>
      <c r="AB39" s="66" t="str">
        <f>IF(AND('[2]Mapa final'!$Y$28="Baja",'[2]Mapa final'!$AA$28="Mayor"),CONCATENATE("R4C",'[2]Mapa final'!$O$28),"")</f>
        <v/>
      </c>
      <c r="AC39" s="67" t="str">
        <f>IF(AND('[2]Mapa final'!$Y$29="Baja",'[2]Mapa final'!$AA$29="Mayor"),CONCATENATE("R4C",'[2]Mapa final'!$O$29),"")</f>
        <v/>
      </c>
      <c r="AD39" s="67" t="str">
        <f>IF(AND('[2]Mapa final'!$Y$30="Baja",'[2]Mapa final'!$AA$30="Mayor"),CONCATENATE("R4C",'[2]Mapa final'!$O$30),"")</f>
        <v/>
      </c>
      <c r="AE39" s="67" t="str">
        <f>IF(AND('[2]Mapa final'!$Y$31="Baja",'[2]Mapa final'!$AA$31="Mayor"),CONCATENATE("R4C",'[2]Mapa final'!$O$31),"")</f>
        <v/>
      </c>
      <c r="AF39" s="67" t="str">
        <f>IF(AND('[2]Mapa final'!$Y$32="Baja",'[2]Mapa final'!$AA$32="Mayor"),CONCATENATE("R4C",'[2]Mapa final'!$O$32),"")</f>
        <v/>
      </c>
      <c r="AG39" s="68" t="str">
        <f>IF(AND('[2]Mapa final'!$Y$33="Baja",'[2]Mapa final'!$AA$33="Mayor"),CONCATENATE("R4C",'[2]Mapa final'!$O$33),"")</f>
        <v/>
      </c>
      <c r="AH39" s="69" t="str">
        <f>IF(AND('[2]Mapa final'!$Y$28="Baja",'[2]Mapa final'!$AA$28="Catastrófico"),CONCATENATE("R4C",'[2]Mapa final'!$O$28),"")</f>
        <v/>
      </c>
      <c r="AI39" s="70" t="str">
        <f>IF(AND('[2]Mapa final'!$Y$29="Baja",'[2]Mapa final'!$AA$29="Catastrófico"),CONCATENATE("R4C",'[2]Mapa final'!$O$29),"")</f>
        <v/>
      </c>
      <c r="AJ39" s="70" t="str">
        <f>IF(AND('[2]Mapa final'!$Y$30="Baja",'[2]Mapa final'!$AA$30="Catastrófico"),CONCATENATE("R4C",'[2]Mapa final'!$O$30),"")</f>
        <v/>
      </c>
      <c r="AK39" s="70" t="str">
        <f>IF(AND('[2]Mapa final'!$Y$31="Baja",'[2]Mapa final'!$AA$31="Catastrófico"),CONCATENATE("R4C",'[2]Mapa final'!$O$31),"")</f>
        <v/>
      </c>
      <c r="AL39" s="70" t="str">
        <f>IF(AND('[2]Mapa final'!$Y$32="Baja",'[2]Mapa final'!$AA$32="Catastrófico"),CONCATENATE("R4C",'[2]Mapa final'!$O$32),"")</f>
        <v/>
      </c>
      <c r="AM39" s="71" t="str">
        <f>IF(AND('[2]Mapa final'!$Y$33="Baja",'[2]Mapa final'!$AA$33="Catastrófico"),CONCATENATE("R4C",'[2]Mapa final'!$O$33),"")</f>
        <v/>
      </c>
      <c r="AN39" s="27"/>
      <c r="AO39" s="886"/>
      <c r="AP39" s="887"/>
      <c r="AQ39" s="887"/>
      <c r="AR39" s="887"/>
      <c r="AS39" s="887"/>
      <c r="AT39" s="888"/>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row>
    <row r="40" spans="1:80" ht="15" customHeight="1" x14ac:dyDescent="0.25">
      <c r="A40" s="27"/>
      <c r="B40" s="841"/>
      <c r="C40" s="841"/>
      <c r="D40" s="842"/>
      <c r="E40" s="846"/>
      <c r="F40" s="847"/>
      <c r="G40" s="847"/>
      <c r="H40" s="847"/>
      <c r="I40" s="847"/>
      <c r="J40" s="90" t="str">
        <f>IF(AND('[2]Mapa final'!$Y$34="Baja",'[2]Mapa final'!$AA$34="Leve"),CONCATENATE("R5C",'[2]Mapa final'!$O$34),"")</f>
        <v/>
      </c>
      <c r="K40" s="91" t="str">
        <f>IF(AND('[2]Mapa final'!$Y$35="Baja",'[2]Mapa final'!$AA$35="Leve"),CONCATENATE("R5C",'[2]Mapa final'!$O$35),"")</f>
        <v/>
      </c>
      <c r="L40" s="91" t="str">
        <f>IF(AND('[2]Mapa final'!$Y$36="Baja",'[2]Mapa final'!$AA$36="Leve"),CONCATENATE("R5C",'[2]Mapa final'!$O$36),"")</f>
        <v/>
      </c>
      <c r="M40" s="91" t="str">
        <f>IF(AND('[2]Mapa final'!$Y$37="Baja",'[2]Mapa final'!$AA$37="Leve"),CONCATENATE("R5C",'[2]Mapa final'!$O$37),"")</f>
        <v/>
      </c>
      <c r="N40" s="91" t="str">
        <f>IF(AND('[2]Mapa final'!$Y$38="Baja",'[2]Mapa final'!$AA$38="Leve"),CONCATENATE("R5C",'[2]Mapa final'!$O$38),"")</f>
        <v/>
      </c>
      <c r="O40" s="92" t="str">
        <f>IF(AND('[2]Mapa final'!$Y$39="Baja",'[2]Mapa final'!$AA$39="Leve"),CONCATENATE("R5C",'[2]Mapa final'!$O$39),"")</f>
        <v/>
      </c>
      <c r="P40" s="81" t="str">
        <f>IF(AND('[2]Mapa final'!$Y$34="Baja",'[2]Mapa final'!$AA$34="Menor"),CONCATENATE("R5C",'[2]Mapa final'!$O$34),"")</f>
        <v/>
      </c>
      <c r="Q40" s="82" t="str">
        <f>IF(AND('[2]Mapa final'!$Y$35="Baja",'[2]Mapa final'!$AA$35="Menor"),CONCATENATE("R5C",'[2]Mapa final'!$O$35),"")</f>
        <v/>
      </c>
      <c r="R40" s="82" t="str">
        <f>IF(AND('[2]Mapa final'!$Y$36="Baja",'[2]Mapa final'!$AA$36="Menor"),CONCATENATE("R5C",'[2]Mapa final'!$O$36),"")</f>
        <v/>
      </c>
      <c r="S40" s="82" t="str">
        <f>IF(AND('[2]Mapa final'!$Y$37="Baja",'[2]Mapa final'!$AA$37="Menor"),CONCATENATE("R5C",'[2]Mapa final'!$O$37),"")</f>
        <v/>
      </c>
      <c r="T40" s="82" t="str">
        <f>IF(AND('[2]Mapa final'!$Y$38="Baja",'[2]Mapa final'!$AA$38="Menor"),CONCATENATE("R5C",'[2]Mapa final'!$O$38),"")</f>
        <v/>
      </c>
      <c r="U40" s="83" t="str">
        <f>IF(AND('[2]Mapa final'!$Y$39="Baja",'[2]Mapa final'!$AA$39="Menor"),CONCATENATE("R5C",'[2]Mapa final'!$O$39),"")</f>
        <v/>
      </c>
      <c r="V40" s="81" t="str">
        <f>IF(AND('[2]Mapa final'!$Y$34="Baja",'[2]Mapa final'!$AA$34="Moderado"),CONCATENATE("R5C",'[2]Mapa final'!$O$34),"")</f>
        <v/>
      </c>
      <c r="W40" s="82" t="str">
        <f>IF(AND('[2]Mapa final'!$Y$35="Baja",'[2]Mapa final'!$AA$35="Moderado"),CONCATENATE("R5C",'[2]Mapa final'!$O$35),"")</f>
        <v/>
      </c>
      <c r="X40" s="82" t="str">
        <f>IF(AND('[2]Mapa final'!$Y$36="Baja",'[2]Mapa final'!$AA$36="Moderado"),CONCATENATE("R5C",'[2]Mapa final'!$O$36),"")</f>
        <v/>
      </c>
      <c r="Y40" s="82" t="str">
        <f>IF(AND('[2]Mapa final'!$Y$37="Baja",'[2]Mapa final'!$AA$37="Moderado"),CONCATENATE("R5C",'[2]Mapa final'!$O$37),"")</f>
        <v/>
      </c>
      <c r="Z40" s="82" t="str">
        <f>IF(AND('[2]Mapa final'!$Y$38="Baja",'[2]Mapa final'!$AA$38="Moderado"),CONCATENATE("R5C",'[2]Mapa final'!$O$38),"")</f>
        <v/>
      </c>
      <c r="AA40" s="83" t="str">
        <f>IF(AND('[2]Mapa final'!$Y$39="Baja",'[2]Mapa final'!$AA$39="Moderado"),CONCATENATE("R5C",'[2]Mapa final'!$O$39),"")</f>
        <v/>
      </c>
      <c r="AB40" s="66" t="str">
        <f>IF(AND('[2]Mapa final'!$Y$34="Baja",'[2]Mapa final'!$AA$34="Mayor"),CONCATENATE("R5C",'[2]Mapa final'!$O$34),"")</f>
        <v/>
      </c>
      <c r="AC40" s="67" t="str">
        <f>IF(AND('[2]Mapa final'!$Y$35="Baja",'[2]Mapa final'!$AA$35="Mayor"),CONCATENATE("R5C",'[2]Mapa final'!$O$35),"")</f>
        <v/>
      </c>
      <c r="AD40" s="67" t="str">
        <f>IF(AND('[2]Mapa final'!$Y$36="Baja",'[2]Mapa final'!$AA$36="Mayor"),CONCATENATE("R5C",'[2]Mapa final'!$O$36),"")</f>
        <v/>
      </c>
      <c r="AE40" s="67" t="str">
        <f>IF(AND('[2]Mapa final'!$Y$37="Baja",'[2]Mapa final'!$AA$37="Mayor"),CONCATENATE("R5C",'[2]Mapa final'!$O$37),"")</f>
        <v/>
      </c>
      <c r="AF40" s="67" t="str">
        <f>IF(AND('[2]Mapa final'!$Y$38="Baja",'[2]Mapa final'!$AA$38="Mayor"),CONCATENATE("R5C",'[2]Mapa final'!$O$38),"")</f>
        <v/>
      </c>
      <c r="AG40" s="68" t="str">
        <f>IF(AND('[2]Mapa final'!$Y$39="Baja",'[2]Mapa final'!$AA$39="Mayor"),CONCATENATE("R5C",'[2]Mapa final'!$O$39),"")</f>
        <v/>
      </c>
      <c r="AH40" s="69" t="str">
        <f>IF(AND('[2]Mapa final'!$Y$34="Baja",'[2]Mapa final'!$AA$34="Catastrófico"),CONCATENATE("R5C",'[2]Mapa final'!$O$34),"")</f>
        <v/>
      </c>
      <c r="AI40" s="70" t="str">
        <f>IF(AND('[2]Mapa final'!$Y$35="Baja",'[2]Mapa final'!$AA$35="Catastrófico"),CONCATENATE("R5C",'[2]Mapa final'!$O$35),"")</f>
        <v/>
      </c>
      <c r="AJ40" s="70" t="str">
        <f>IF(AND('[2]Mapa final'!$Y$36="Baja",'[2]Mapa final'!$AA$36="Catastrófico"),CONCATENATE("R5C",'[2]Mapa final'!$O$36),"")</f>
        <v/>
      </c>
      <c r="AK40" s="70" t="str">
        <f>IF(AND('[2]Mapa final'!$Y$37="Baja",'[2]Mapa final'!$AA$37="Catastrófico"),CONCATENATE("R5C",'[2]Mapa final'!$O$37),"")</f>
        <v/>
      </c>
      <c r="AL40" s="70" t="str">
        <f>IF(AND('[2]Mapa final'!$Y$38="Baja",'[2]Mapa final'!$AA$38="Catastrófico"),CONCATENATE("R5C",'[2]Mapa final'!$O$38),"")</f>
        <v/>
      </c>
      <c r="AM40" s="71" t="str">
        <f>IF(AND('[2]Mapa final'!$Y$39="Baja",'[2]Mapa final'!$AA$39="Catastrófico"),CONCATENATE("R5C",'[2]Mapa final'!$O$39),"")</f>
        <v/>
      </c>
      <c r="AN40" s="27"/>
      <c r="AO40" s="886"/>
      <c r="AP40" s="887"/>
      <c r="AQ40" s="887"/>
      <c r="AR40" s="887"/>
      <c r="AS40" s="887"/>
      <c r="AT40" s="888"/>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row>
    <row r="41" spans="1:80" ht="15" customHeight="1" x14ac:dyDescent="0.25">
      <c r="A41" s="27"/>
      <c r="B41" s="841"/>
      <c r="C41" s="841"/>
      <c r="D41" s="842"/>
      <c r="E41" s="846"/>
      <c r="F41" s="847"/>
      <c r="G41" s="847"/>
      <c r="H41" s="847"/>
      <c r="I41" s="847"/>
      <c r="J41" s="90" t="str">
        <f>IF(AND('[2]Mapa final'!$Y$40="Baja",'[2]Mapa final'!$AA$40="Leve"),CONCATENATE("R6C",'[2]Mapa final'!$O$40),"")</f>
        <v/>
      </c>
      <c r="K41" s="91" t="str">
        <f>IF(AND('[2]Mapa final'!$Y$41="Baja",'[2]Mapa final'!$AA$41="Leve"),CONCATENATE("R6C",'[2]Mapa final'!$O$41),"")</f>
        <v/>
      </c>
      <c r="L41" s="91" t="str">
        <f>IF(AND('[2]Mapa final'!$Y$42="Baja",'[2]Mapa final'!$AA$42="Leve"),CONCATENATE("R6C",'[2]Mapa final'!$O$42),"")</f>
        <v/>
      </c>
      <c r="M41" s="91" t="str">
        <f>IF(AND('[2]Mapa final'!$Y$43="Baja",'[2]Mapa final'!$AA$43="Leve"),CONCATENATE("R6C",'[2]Mapa final'!$O$43),"")</f>
        <v/>
      </c>
      <c r="N41" s="91" t="str">
        <f>IF(AND('[2]Mapa final'!$Y$44="Baja",'[2]Mapa final'!$AA$44="Leve"),CONCATENATE("R6C",'[2]Mapa final'!$O$44),"")</f>
        <v/>
      </c>
      <c r="O41" s="92" t="str">
        <f>IF(AND('[2]Mapa final'!$Y$45="Baja",'[2]Mapa final'!$AA$45="Leve"),CONCATENATE("R6C",'[2]Mapa final'!$O$45),"")</f>
        <v/>
      </c>
      <c r="P41" s="81" t="str">
        <f>IF(AND('[2]Mapa final'!$Y$40="Baja",'[2]Mapa final'!$AA$40="Menor"),CONCATENATE("R6C",'[2]Mapa final'!$O$40),"")</f>
        <v/>
      </c>
      <c r="Q41" s="82" t="str">
        <f>IF(AND('[2]Mapa final'!$Y$41="Baja",'[2]Mapa final'!$AA$41="Menor"),CONCATENATE("R6C",'[2]Mapa final'!$O$41),"")</f>
        <v/>
      </c>
      <c r="R41" s="82" t="str">
        <f>IF(AND('[2]Mapa final'!$Y$42="Baja",'[2]Mapa final'!$AA$42="Menor"),CONCATENATE("R6C",'[2]Mapa final'!$O$42),"")</f>
        <v/>
      </c>
      <c r="S41" s="82" t="str">
        <f>IF(AND('[2]Mapa final'!$Y$43="Baja",'[2]Mapa final'!$AA$43="Menor"),CONCATENATE("R6C",'[2]Mapa final'!$O$43),"")</f>
        <v/>
      </c>
      <c r="T41" s="82" t="str">
        <f>IF(AND('[2]Mapa final'!$Y$44="Baja",'[2]Mapa final'!$AA$44="Menor"),CONCATENATE("R6C",'[2]Mapa final'!$O$44),"")</f>
        <v/>
      </c>
      <c r="U41" s="83" t="str">
        <f>IF(AND('[2]Mapa final'!$Y$45="Baja",'[2]Mapa final'!$AA$45="Menor"),CONCATENATE("R6C",'[2]Mapa final'!$O$45),"")</f>
        <v/>
      </c>
      <c r="V41" s="81" t="str">
        <f>IF(AND('[2]Mapa final'!$Y$40="Baja",'[2]Mapa final'!$AA$40="Moderado"),CONCATENATE("R6C",'[2]Mapa final'!$O$40),"")</f>
        <v/>
      </c>
      <c r="W41" s="82" t="str">
        <f>IF(AND('[2]Mapa final'!$Y$41="Baja",'[2]Mapa final'!$AA$41="Moderado"),CONCATENATE("R6C",'[2]Mapa final'!$O$41),"")</f>
        <v/>
      </c>
      <c r="X41" s="82" t="str">
        <f>IF(AND('[2]Mapa final'!$Y$42="Baja",'[2]Mapa final'!$AA$42="Moderado"),CONCATENATE("R6C",'[2]Mapa final'!$O$42),"")</f>
        <v/>
      </c>
      <c r="Y41" s="82" t="str">
        <f>IF(AND('[2]Mapa final'!$Y$43="Baja",'[2]Mapa final'!$AA$43="Moderado"),CONCATENATE("R6C",'[2]Mapa final'!$O$43),"")</f>
        <v/>
      </c>
      <c r="Z41" s="82" t="str">
        <f>IF(AND('[2]Mapa final'!$Y$44="Baja",'[2]Mapa final'!$AA$44="Moderado"),CONCATENATE("R6C",'[2]Mapa final'!$O$44),"")</f>
        <v/>
      </c>
      <c r="AA41" s="83" t="str">
        <f>IF(AND('[2]Mapa final'!$Y$45="Baja",'[2]Mapa final'!$AA$45="Moderado"),CONCATENATE("R6C",'[2]Mapa final'!$O$45),"")</f>
        <v/>
      </c>
      <c r="AB41" s="66" t="str">
        <f>IF(AND('[2]Mapa final'!$Y$40="Baja",'[2]Mapa final'!$AA$40="Mayor"),CONCATENATE("R6C",'[2]Mapa final'!$O$40),"")</f>
        <v/>
      </c>
      <c r="AC41" s="67" t="str">
        <f>IF(AND('[2]Mapa final'!$Y$41="Baja",'[2]Mapa final'!$AA$41="Mayor"),CONCATENATE("R6C",'[2]Mapa final'!$O$41),"")</f>
        <v/>
      </c>
      <c r="AD41" s="67" t="str">
        <f>IF(AND('[2]Mapa final'!$Y$42="Baja",'[2]Mapa final'!$AA$42="Mayor"),CONCATENATE("R6C",'[2]Mapa final'!$O$42),"")</f>
        <v/>
      </c>
      <c r="AE41" s="67" t="str">
        <f>IF(AND('[2]Mapa final'!$Y$43="Baja",'[2]Mapa final'!$AA$43="Mayor"),CONCATENATE("R6C",'[2]Mapa final'!$O$43),"")</f>
        <v/>
      </c>
      <c r="AF41" s="67" t="str">
        <f>IF(AND('[2]Mapa final'!$Y$44="Baja",'[2]Mapa final'!$AA$44="Mayor"),CONCATENATE("R6C",'[2]Mapa final'!$O$44),"")</f>
        <v/>
      </c>
      <c r="AG41" s="68" t="str">
        <f>IF(AND('[2]Mapa final'!$Y$45="Baja",'[2]Mapa final'!$AA$45="Mayor"),CONCATENATE("R6C",'[2]Mapa final'!$O$45),"")</f>
        <v/>
      </c>
      <c r="AH41" s="69" t="str">
        <f>IF(AND('[2]Mapa final'!$Y$40="Baja",'[2]Mapa final'!$AA$40="Catastrófico"),CONCATENATE("R6C",'[2]Mapa final'!$O$40),"")</f>
        <v/>
      </c>
      <c r="AI41" s="70" t="str">
        <f>IF(AND('[2]Mapa final'!$Y$41="Baja",'[2]Mapa final'!$AA$41="Catastrófico"),CONCATENATE("R6C",'[2]Mapa final'!$O$41),"")</f>
        <v/>
      </c>
      <c r="AJ41" s="70" t="str">
        <f>IF(AND('[2]Mapa final'!$Y$42="Baja",'[2]Mapa final'!$AA$42="Catastrófico"),CONCATENATE("R6C",'[2]Mapa final'!$O$42),"")</f>
        <v/>
      </c>
      <c r="AK41" s="70" t="str">
        <f>IF(AND('[2]Mapa final'!$Y$43="Baja",'[2]Mapa final'!$AA$43="Catastrófico"),CONCATENATE("R6C",'[2]Mapa final'!$O$43),"")</f>
        <v/>
      </c>
      <c r="AL41" s="70" t="str">
        <f>IF(AND('[2]Mapa final'!$Y$44="Baja",'[2]Mapa final'!$AA$44="Catastrófico"),CONCATENATE("R6C",'[2]Mapa final'!$O$44),"")</f>
        <v/>
      </c>
      <c r="AM41" s="71" t="str">
        <f>IF(AND('[2]Mapa final'!$Y$45="Baja",'[2]Mapa final'!$AA$45="Catastrófico"),CONCATENATE("R6C",'[2]Mapa final'!$O$45),"")</f>
        <v/>
      </c>
      <c r="AN41" s="27"/>
      <c r="AO41" s="886"/>
      <c r="AP41" s="887"/>
      <c r="AQ41" s="887"/>
      <c r="AR41" s="887"/>
      <c r="AS41" s="887"/>
      <c r="AT41" s="888"/>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row>
    <row r="42" spans="1:80" ht="15" customHeight="1" x14ac:dyDescent="0.25">
      <c r="A42" s="27"/>
      <c r="B42" s="841"/>
      <c r="C42" s="841"/>
      <c r="D42" s="842"/>
      <c r="E42" s="846"/>
      <c r="F42" s="847"/>
      <c r="G42" s="847"/>
      <c r="H42" s="847"/>
      <c r="I42" s="847"/>
      <c r="J42" s="90" t="str">
        <f>IF(AND('[2]Mapa final'!$Y$46="Baja",'[2]Mapa final'!$AA$46="Leve"),CONCATENATE("R7C",'[2]Mapa final'!$O$46),"")</f>
        <v/>
      </c>
      <c r="K42" s="91" t="str">
        <f>IF(AND('[2]Mapa final'!$Y$47="Baja",'[2]Mapa final'!$AA$47="Leve"),CONCATENATE("R7C",'[2]Mapa final'!$O$47),"")</f>
        <v/>
      </c>
      <c r="L42" s="91" t="str">
        <f>IF(AND('[2]Mapa final'!$Y$48="Baja",'[2]Mapa final'!$AA$48="Leve"),CONCATENATE("R7C",'[2]Mapa final'!$O$48),"")</f>
        <v/>
      </c>
      <c r="M42" s="91" t="str">
        <f>IF(AND('[2]Mapa final'!$Y$49="Baja",'[2]Mapa final'!$AA$49="Leve"),CONCATENATE("R7C",'[2]Mapa final'!$O$49),"")</f>
        <v/>
      </c>
      <c r="N42" s="91" t="str">
        <f>IF(AND('[2]Mapa final'!$Y$50="Baja",'[2]Mapa final'!$AA$50="Leve"),CONCATENATE("R7C",'[2]Mapa final'!$O$50),"")</f>
        <v/>
      </c>
      <c r="O42" s="92" t="str">
        <f>IF(AND('[2]Mapa final'!$Y$51="Baja",'[2]Mapa final'!$AA$51="Leve"),CONCATENATE("R7C",'[2]Mapa final'!$O$51),"")</f>
        <v/>
      </c>
      <c r="P42" s="81" t="str">
        <f>IF(AND('[2]Mapa final'!$Y$46="Baja",'[2]Mapa final'!$AA$46="Menor"),CONCATENATE("R7C",'[2]Mapa final'!$O$46),"")</f>
        <v/>
      </c>
      <c r="Q42" s="82" t="str">
        <f>IF(AND('[2]Mapa final'!$Y$47="Baja",'[2]Mapa final'!$AA$47="Menor"),CONCATENATE("R7C",'[2]Mapa final'!$O$47),"")</f>
        <v/>
      </c>
      <c r="R42" s="82" t="str">
        <f>IF(AND('[2]Mapa final'!$Y$48="Baja",'[2]Mapa final'!$AA$48="Menor"),CONCATENATE("R7C",'[2]Mapa final'!$O$48),"")</f>
        <v/>
      </c>
      <c r="S42" s="82" t="str">
        <f>IF(AND('[2]Mapa final'!$Y$49="Baja",'[2]Mapa final'!$AA$49="Menor"),CONCATENATE("R7C",'[2]Mapa final'!$O$49),"")</f>
        <v/>
      </c>
      <c r="T42" s="82" t="str">
        <f>IF(AND('[2]Mapa final'!$Y$50="Baja",'[2]Mapa final'!$AA$50="Menor"),CONCATENATE("R7C",'[2]Mapa final'!$O$50),"")</f>
        <v/>
      </c>
      <c r="U42" s="83" t="str">
        <f>IF(AND('[2]Mapa final'!$Y$51="Baja",'[2]Mapa final'!$AA$51="Menor"),CONCATENATE("R7C",'[2]Mapa final'!$O$51),"")</f>
        <v/>
      </c>
      <c r="V42" s="81" t="str">
        <f>IF(AND('[2]Mapa final'!$Y$46="Baja",'[2]Mapa final'!$AA$46="Moderado"),CONCATENATE("R7C",'[2]Mapa final'!$O$46),"")</f>
        <v/>
      </c>
      <c r="W42" s="82" t="str">
        <f>IF(AND('[2]Mapa final'!$Y$47="Baja",'[2]Mapa final'!$AA$47="Moderado"),CONCATENATE("R7C",'[2]Mapa final'!$O$47),"")</f>
        <v/>
      </c>
      <c r="X42" s="82" t="str">
        <f>IF(AND('[2]Mapa final'!$Y$48="Baja",'[2]Mapa final'!$AA$48="Moderado"),CONCATENATE("R7C",'[2]Mapa final'!$O$48),"")</f>
        <v/>
      </c>
      <c r="Y42" s="82" t="str">
        <f>IF(AND('[2]Mapa final'!$Y$49="Baja",'[2]Mapa final'!$AA$49="Moderado"),CONCATENATE("R7C",'[2]Mapa final'!$O$49),"")</f>
        <v/>
      </c>
      <c r="Z42" s="82" t="str">
        <f>IF(AND('[2]Mapa final'!$Y$50="Baja",'[2]Mapa final'!$AA$50="Moderado"),CONCATENATE("R7C",'[2]Mapa final'!$O$50),"")</f>
        <v/>
      </c>
      <c r="AA42" s="83" t="str">
        <f>IF(AND('[2]Mapa final'!$Y$51="Baja",'[2]Mapa final'!$AA$51="Moderado"),CONCATENATE("R7C",'[2]Mapa final'!$O$51),"")</f>
        <v/>
      </c>
      <c r="AB42" s="66" t="str">
        <f>IF(AND('[2]Mapa final'!$Y$46="Baja",'[2]Mapa final'!$AA$46="Mayor"),CONCATENATE("R7C",'[2]Mapa final'!$O$46),"")</f>
        <v/>
      </c>
      <c r="AC42" s="67" t="str">
        <f>IF(AND('[2]Mapa final'!$Y$47="Baja",'[2]Mapa final'!$AA$47="Mayor"),CONCATENATE("R7C",'[2]Mapa final'!$O$47),"")</f>
        <v/>
      </c>
      <c r="AD42" s="67" t="str">
        <f>IF(AND('[2]Mapa final'!$Y$48="Baja",'[2]Mapa final'!$AA$48="Mayor"),CONCATENATE("R7C",'[2]Mapa final'!$O$48),"")</f>
        <v/>
      </c>
      <c r="AE42" s="67" t="str">
        <f>IF(AND('[2]Mapa final'!$Y$49="Baja",'[2]Mapa final'!$AA$49="Mayor"),CONCATENATE("R7C",'[2]Mapa final'!$O$49),"")</f>
        <v/>
      </c>
      <c r="AF42" s="67" t="str">
        <f>IF(AND('[2]Mapa final'!$Y$50="Baja",'[2]Mapa final'!$AA$50="Mayor"),CONCATENATE("R7C",'[2]Mapa final'!$O$50),"")</f>
        <v/>
      </c>
      <c r="AG42" s="68" t="str">
        <f>IF(AND('[2]Mapa final'!$Y$51="Baja",'[2]Mapa final'!$AA$51="Mayor"),CONCATENATE("R7C",'[2]Mapa final'!$O$51),"")</f>
        <v/>
      </c>
      <c r="AH42" s="69" t="str">
        <f>IF(AND('[2]Mapa final'!$Y$46="Baja",'[2]Mapa final'!$AA$46="Catastrófico"),CONCATENATE("R7C",'[2]Mapa final'!$O$46),"")</f>
        <v/>
      </c>
      <c r="AI42" s="70" t="str">
        <f>IF(AND('[2]Mapa final'!$Y$47="Baja",'[2]Mapa final'!$AA$47="Catastrófico"),CONCATENATE("R7C",'[2]Mapa final'!$O$47),"")</f>
        <v/>
      </c>
      <c r="AJ42" s="70" t="str">
        <f>IF(AND('[2]Mapa final'!$Y$48="Baja",'[2]Mapa final'!$AA$48="Catastrófico"),CONCATENATE("R7C",'[2]Mapa final'!$O$48),"")</f>
        <v/>
      </c>
      <c r="AK42" s="70" t="str">
        <f>IF(AND('[2]Mapa final'!$Y$49="Baja",'[2]Mapa final'!$AA$49="Catastrófico"),CONCATENATE("R7C",'[2]Mapa final'!$O$49),"")</f>
        <v/>
      </c>
      <c r="AL42" s="70" t="str">
        <f>IF(AND('[2]Mapa final'!$Y$50="Baja",'[2]Mapa final'!$AA$50="Catastrófico"),CONCATENATE("R7C",'[2]Mapa final'!$O$50),"")</f>
        <v/>
      </c>
      <c r="AM42" s="71" t="str">
        <f>IF(AND('[2]Mapa final'!$Y$51="Baja",'[2]Mapa final'!$AA$51="Catastrófico"),CONCATENATE("R7C",'[2]Mapa final'!$O$51),"")</f>
        <v/>
      </c>
      <c r="AN42" s="27"/>
      <c r="AO42" s="886"/>
      <c r="AP42" s="887"/>
      <c r="AQ42" s="887"/>
      <c r="AR42" s="887"/>
      <c r="AS42" s="887"/>
      <c r="AT42" s="888"/>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row>
    <row r="43" spans="1:80" ht="15" customHeight="1" x14ac:dyDescent="0.25">
      <c r="A43" s="27"/>
      <c r="B43" s="841"/>
      <c r="C43" s="841"/>
      <c r="D43" s="842"/>
      <c r="E43" s="846"/>
      <c r="F43" s="847"/>
      <c r="G43" s="847"/>
      <c r="H43" s="847"/>
      <c r="I43" s="847"/>
      <c r="J43" s="90" t="str">
        <f>IF(AND('[2]Mapa final'!$Y$52="Baja",'[2]Mapa final'!$AA$52="Leve"),CONCATENATE("R8C",'[2]Mapa final'!$O$52),"")</f>
        <v/>
      </c>
      <c r="K43" s="91" t="str">
        <f>IF(AND('[2]Mapa final'!$Y$53="Baja",'[2]Mapa final'!$AA$53="Leve"),CONCATENATE("R8C",'[2]Mapa final'!$O$53),"")</f>
        <v/>
      </c>
      <c r="L43" s="91" t="str">
        <f>IF(AND('[2]Mapa final'!$Y$54="Baja",'[2]Mapa final'!$AA$54="Leve"),CONCATENATE("R8C",'[2]Mapa final'!$O$54),"")</f>
        <v/>
      </c>
      <c r="M43" s="91" t="str">
        <f>IF(AND('[2]Mapa final'!$Y$55="Baja",'[2]Mapa final'!$AA$55="Leve"),CONCATENATE("R8C",'[2]Mapa final'!$O$55),"")</f>
        <v/>
      </c>
      <c r="N43" s="91" t="str">
        <f>IF(AND('[2]Mapa final'!$Y$56="Baja",'[2]Mapa final'!$AA$56="Leve"),CONCATENATE("R8C",'[2]Mapa final'!$O$56),"")</f>
        <v/>
      </c>
      <c r="O43" s="92" t="str">
        <f>IF(AND('[2]Mapa final'!$Y$57="Baja",'[2]Mapa final'!$AA$57="Leve"),CONCATENATE("R8C",'[2]Mapa final'!$O$57),"")</f>
        <v/>
      </c>
      <c r="P43" s="81" t="str">
        <f>IF(AND('[2]Mapa final'!$Y$52="Baja",'[2]Mapa final'!$AA$52="Menor"),CONCATENATE("R8C",'[2]Mapa final'!$O$52),"")</f>
        <v/>
      </c>
      <c r="Q43" s="82" t="str">
        <f>IF(AND('[2]Mapa final'!$Y$53="Baja",'[2]Mapa final'!$AA$53="Menor"),CONCATENATE("R8C",'[2]Mapa final'!$O$53),"")</f>
        <v/>
      </c>
      <c r="R43" s="82" t="str">
        <f>IF(AND('[2]Mapa final'!$Y$54="Baja",'[2]Mapa final'!$AA$54="Menor"),CONCATENATE("R8C",'[2]Mapa final'!$O$54),"")</f>
        <v/>
      </c>
      <c r="S43" s="82" t="str">
        <f>IF(AND('[2]Mapa final'!$Y$55="Baja",'[2]Mapa final'!$AA$55="Menor"),CONCATENATE("R8C",'[2]Mapa final'!$O$55),"")</f>
        <v/>
      </c>
      <c r="T43" s="82" t="str">
        <f>IF(AND('[2]Mapa final'!$Y$56="Baja",'[2]Mapa final'!$AA$56="Menor"),CONCATENATE("R8C",'[2]Mapa final'!$O$56),"")</f>
        <v/>
      </c>
      <c r="U43" s="83" t="str">
        <f>IF(AND('[2]Mapa final'!$Y$57="Baja",'[2]Mapa final'!$AA$57="Menor"),CONCATENATE("R8C",'[2]Mapa final'!$O$57),"")</f>
        <v/>
      </c>
      <c r="V43" s="81" t="str">
        <f>IF(AND('[2]Mapa final'!$Y$52="Baja",'[2]Mapa final'!$AA$52="Moderado"),CONCATENATE("R8C",'[2]Mapa final'!$O$52),"")</f>
        <v/>
      </c>
      <c r="W43" s="82" t="str">
        <f>IF(AND('[2]Mapa final'!$Y$53="Baja",'[2]Mapa final'!$AA$53="Moderado"),CONCATENATE("R8C",'[2]Mapa final'!$O$53),"")</f>
        <v/>
      </c>
      <c r="X43" s="82" t="str">
        <f>IF(AND('[2]Mapa final'!$Y$54="Baja",'[2]Mapa final'!$AA$54="Moderado"),CONCATENATE("R8C",'[2]Mapa final'!$O$54),"")</f>
        <v/>
      </c>
      <c r="Y43" s="82" t="str">
        <f>IF(AND('[2]Mapa final'!$Y$55="Baja",'[2]Mapa final'!$AA$55="Moderado"),CONCATENATE("R8C",'[2]Mapa final'!$O$55),"")</f>
        <v/>
      </c>
      <c r="Z43" s="82" t="str">
        <f>IF(AND('[2]Mapa final'!$Y$56="Baja",'[2]Mapa final'!$AA$56="Moderado"),CONCATENATE("R8C",'[2]Mapa final'!$O$56),"")</f>
        <v/>
      </c>
      <c r="AA43" s="83" t="str">
        <f>IF(AND('[2]Mapa final'!$Y$57="Baja",'[2]Mapa final'!$AA$57="Moderado"),CONCATENATE("R8C",'[2]Mapa final'!$O$57),"")</f>
        <v/>
      </c>
      <c r="AB43" s="66" t="str">
        <f>IF(AND('[2]Mapa final'!$Y$52="Baja",'[2]Mapa final'!$AA$52="Mayor"),CONCATENATE("R8C",'[2]Mapa final'!$O$52),"")</f>
        <v/>
      </c>
      <c r="AC43" s="67" t="str">
        <f>IF(AND('[2]Mapa final'!$Y$53="Baja",'[2]Mapa final'!$AA$53="Mayor"),CONCATENATE("R8C",'[2]Mapa final'!$O$53),"")</f>
        <v/>
      </c>
      <c r="AD43" s="67" t="str">
        <f>IF(AND('[2]Mapa final'!$Y$54="Baja",'[2]Mapa final'!$AA$54="Mayor"),CONCATENATE("R8C",'[2]Mapa final'!$O$54),"")</f>
        <v/>
      </c>
      <c r="AE43" s="67" t="str">
        <f>IF(AND('[2]Mapa final'!$Y$55="Baja",'[2]Mapa final'!$AA$55="Mayor"),CONCATENATE("R8C",'[2]Mapa final'!$O$55),"")</f>
        <v/>
      </c>
      <c r="AF43" s="67" t="str">
        <f>IF(AND('[2]Mapa final'!$Y$56="Baja",'[2]Mapa final'!$AA$56="Mayor"),CONCATENATE("R8C",'[2]Mapa final'!$O$56),"")</f>
        <v/>
      </c>
      <c r="AG43" s="68" t="str">
        <f>IF(AND('[2]Mapa final'!$Y$57="Baja",'[2]Mapa final'!$AA$57="Mayor"),CONCATENATE("R8C",'[2]Mapa final'!$O$57),"")</f>
        <v/>
      </c>
      <c r="AH43" s="69" t="str">
        <f>IF(AND('[2]Mapa final'!$Y$52="Baja",'[2]Mapa final'!$AA$52="Catastrófico"),CONCATENATE("R8C",'[2]Mapa final'!$O$52),"")</f>
        <v/>
      </c>
      <c r="AI43" s="70" t="str">
        <f>IF(AND('[2]Mapa final'!$Y$53="Baja",'[2]Mapa final'!$AA$53="Catastrófico"),CONCATENATE("R8C",'[2]Mapa final'!$O$53),"")</f>
        <v/>
      </c>
      <c r="AJ43" s="70" t="str">
        <f>IF(AND('[2]Mapa final'!$Y$54="Baja",'[2]Mapa final'!$AA$54="Catastrófico"),CONCATENATE("R8C",'[2]Mapa final'!$O$54),"")</f>
        <v/>
      </c>
      <c r="AK43" s="70" t="str">
        <f>IF(AND('[2]Mapa final'!$Y$55="Baja",'[2]Mapa final'!$AA$55="Catastrófico"),CONCATENATE("R8C",'[2]Mapa final'!$O$55),"")</f>
        <v/>
      </c>
      <c r="AL43" s="70" t="str">
        <f>IF(AND('[2]Mapa final'!$Y$56="Baja",'[2]Mapa final'!$AA$56="Catastrófico"),CONCATENATE("R8C",'[2]Mapa final'!$O$56),"")</f>
        <v/>
      </c>
      <c r="AM43" s="71" t="str">
        <f>IF(AND('[2]Mapa final'!$Y$57="Baja",'[2]Mapa final'!$AA$57="Catastrófico"),CONCATENATE("R8C",'[2]Mapa final'!$O$57),"")</f>
        <v/>
      </c>
      <c r="AN43" s="27"/>
      <c r="AO43" s="886"/>
      <c r="AP43" s="887"/>
      <c r="AQ43" s="887"/>
      <c r="AR43" s="887"/>
      <c r="AS43" s="887"/>
      <c r="AT43" s="888"/>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row>
    <row r="44" spans="1:80" ht="15" customHeight="1" x14ac:dyDescent="0.25">
      <c r="A44" s="27"/>
      <c r="B44" s="841"/>
      <c r="C44" s="841"/>
      <c r="D44" s="842"/>
      <c r="E44" s="846"/>
      <c r="F44" s="847"/>
      <c r="G44" s="847"/>
      <c r="H44" s="847"/>
      <c r="I44" s="847"/>
      <c r="J44" s="90" t="str">
        <f>IF(AND('[2]Mapa final'!$Y$58="Baja",'[2]Mapa final'!$AA$58="Leve"),CONCATENATE("R9C",'[2]Mapa final'!$O$58),"")</f>
        <v/>
      </c>
      <c r="K44" s="91" t="str">
        <f>IF(AND('[2]Mapa final'!$Y$59="Baja",'[2]Mapa final'!$AA$59="Leve"),CONCATENATE("R9C",'[2]Mapa final'!$O$59),"")</f>
        <v/>
      </c>
      <c r="L44" s="91" t="str">
        <f>IF(AND('[2]Mapa final'!$Y$60="Baja",'[2]Mapa final'!$AA$60="Leve"),CONCATENATE("R9C",'[2]Mapa final'!$O$60),"")</f>
        <v/>
      </c>
      <c r="M44" s="91" t="str">
        <f>IF(AND('[2]Mapa final'!$Y$61="Baja",'[2]Mapa final'!$AA$61="Leve"),CONCATENATE("R9C",'[2]Mapa final'!$O$61),"")</f>
        <v/>
      </c>
      <c r="N44" s="91" t="str">
        <f>IF(AND('[2]Mapa final'!$Y$62="Baja",'[2]Mapa final'!$AA$62="Leve"),CONCATENATE("R9C",'[2]Mapa final'!$O$62),"")</f>
        <v/>
      </c>
      <c r="O44" s="92" t="str">
        <f>IF(AND('[2]Mapa final'!$Y$63="Baja",'[2]Mapa final'!$AA$63="Leve"),CONCATENATE("R9C",'[2]Mapa final'!$O$63),"")</f>
        <v/>
      </c>
      <c r="P44" s="81" t="str">
        <f>IF(AND('[2]Mapa final'!$Y$58="Baja",'[2]Mapa final'!$AA$58="Menor"),CONCATENATE("R9C",'[2]Mapa final'!$O$58),"")</f>
        <v/>
      </c>
      <c r="Q44" s="82" t="str">
        <f>IF(AND('[2]Mapa final'!$Y$59="Baja",'[2]Mapa final'!$AA$59="Menor"),CONCATENATE("R9C",'[2]Mapa final'!$O$59),"")</f>
        <v/>
      </c>
      <c r="R44" s="82" t="str">
        <f>IF(AND('[2]Mapa final'!$Y$60="Baja",'[2]Mapa final'!$AA$60="Menor"),CONCATENATE("R9C",'[2]Mapa final'!$O$60),"")</f>
        <v/>
      </c>
      <c r="S44" s="82" t="str">
        <f>IF(AND('[2]Mapa final'!$Y$61="Baja",'[2]Mapa final'!$AA$61="Menor"),CONCATENATE("R9C",'[2]Mapa final'!$O$61),"")</f>
        <v/>
      </c>
      <c r="T44" s="82" t="str">
        <f>IF(AND('[2]Mapa final'!$Y$62="Baja",'[2]Mapa final'!$AA$62="Menor"),CONCATENATE("R9C",'[2]Mapa final'!$O$62),"")</f>
        <v/>
      </c>
      <c r="U44" s="83" t="str">
        <f>IF(AND('[2]Mapa final'!$Y$63="Baja",'[2]Mapa final'!$AA$63="Menor"),CONCATENATE("R9C",'[2]Mapa final'!$O$63),"")</f>
        <v/>
      </c>
      <c r="V44" s="81" t="str">
        <f>IF(AND('[2]Mapa final'!$Y$58="Baja",'[2]Mapa final'!$AA$58="Moderado"),CONCATENATE("R9C",'[2]Mapa final'!$O$58),"")</f>
        <v/>
      </c>
      <c r="W44" s="82" t="str">
        <f>IF(AND('[2]Mapa final'!$Y$59="Baja",'[2]Mapa final'!$AA$59="Moderado"),CONCATENATE("R9C",'[2]Mapa final'!$O$59),"")</f>
        <v/>
      </c>
      <c r="X44" s="82" t="str">
        <f>IF(AND('[2]Mapa final'!$Y$60="Baja",'[2]Mapa final'!$AA$60="Moderado"),CONCATENATE("R9C",'[2]Mapa final'!$O$60),"")</f>
        <v/>
      </c>
      <c r="Y44" s="82" t="str">
        <f>IF(AND('[2]Mapa final'!$Y$61="Baja",'[2]Mapa final'!$AA$61="Moderado"),CONCATENATE("R9C",'[2]Mapa final'!$O$61),"")</f>
        <v/>
      </c>
      <c r="Z44" s="82" t="str">
        <f>IF(AND('[2]Mapa final'!$Y$62="Baja",'[2]Mapa final'!$AA$62="Moderado"),CONCATENATE("R9C",'[2]Mapa final'!$O$62),"")</f>
        <v/>
      </c>
      <c r="AA44" s="83" t="str">
        <f>IF(AND('[2]Mapa final'!$Y$63="Baja",'[2]Mapa final'!$AA$63="Moderado"),CONCATENATE("R9C",'[2]Mapa final'!$O$63),"")</f>
        <v/>
      </c>
      <c r="AB44" s="66" t="str">
        <f>IF(AND('[2]Mapa final'!$Y$58="Baja",'[2]Mapa final'!$AA$58="Mayor"),CONCATENATE("R9C",'[2]Mapa final'!$O$58),"")</f>
        <v/>
      </c>
      <c r="AC44" s="67" t="str">
        <f>IF(AND('[2]Mapa final'!$Y$59="Baja",'[2]Mapa final'!$AA$59="Mayor"),CONCATENATE("R9C",'[2]Mapa final'!$O$59),"")</f>
        <v/>
      </c>
      <c r="AD44" s="67" t="str">
        <f>IF(AND('[2]Mapa final'!$Y$60="Baja",'[2]Mapa final'!$AA$60="Mayor"),CONCATENATE("R9C",'[2]Mapa final'!$O$60),"")</f>
        <v/>
      </c>
      <c r="AE44" s="67" t="str">
        <f>IF(AND('[2]Mapa final'!$Y$61="Baja",'[2]Mapa final'!$AA$61="Mayor"),CONCATENATE("R9C",'[2]Mapa final'!$O$61),"")</f>
        <v/>
      </c>
      <c r="AF44" s="67" t="str">
        <f>IF(AND('[2]Mapa final'!$Y$62="Baja",'[2]Mapa final'!$AA$62="Mayor"),CONCATENATE("R9C",'[2]Mapa final'!$O$62),"")</f>
        <v/>
      </c>
      <c r="AG44" s="68" t="str">
        <f>IF(AND('[2]Mapa final'!$Y$63="Baja",'[2]Mapa final'!$AA$63="Mayor"),CONCATENATE("R9C",'[2]Mapa final'!$O$63),"")</f>
        <v/>
      </c>
      <c r="AH44" s="69" t="str">
        <f>IF(AND('[2]Mapa final'!$Y$58="Baja",'[2]Mapa final'!$AA$58="Catastrófico"),CONCATENATE("R9C",'[2]Mapa final'!$O$58),"")</f>
        <v/>
      </c>
      <c r="AI44" s="70" t="str">
        <f>IF(AND('[2]Mapa final'!$Y$59="Baja",'[2]Mapa final'!$AA$59="Catastrófico"),CONCATENATE("R9C",'[2]Mapa final'!$O$59),"")</f>
        <v/>
      </c>
      <c r="AJ44" s="70" t="str">
        <f>IF(AND('[2]Mapa final'!$Y$60="Baja",'[2]Mapa final'!$AA$60="Catastrófico"),CONCATENATE("R9C",'[2]Mapa final'!$O$60),"")</f>
        <v/>
      </c>
      <c r="AK44" s="70" t="str">
        <f>IF(AND('[2]Mapa final'!$Y$61="Baja",'[2]Mapa final'!$AA$61="Catastrófico"),CONCATENATE("R9C",'[2]Mapa final'!$O$61),"")</f>
        <v/>
      </c>
      <c r="AL44" s="70" t="str">
        <f>IF(AND('[2]Mapa final'!$Y$62="Baja",'[2]Mapa final'!$AA$62="Catastrófico"),CONCATENATE("R9C",'[2]Mapa final'!$O$62),"")</f>
        <v/>
      </c>
      <c r="AM44" s="71" t="str">
        <f>IF(AND('[2]Mapa final'!$Y$63="Baja",'[2]Mapa final'!$AA$63="Catastrófico"),CONCATENATE("R9C",'[2]Mapa final'!$O$63),"")</f>
        <v/>
      </c>
      <c r="AN44" s="27"/>
      <c r="AO44" s="886"/>
      <c r="AP44" s="887"/>
      <c r="AQ44" s="887"/>
      <c r="AR44" s="887"/>
      <c r="AS44" s="887"/>
      <c r="AT44" s="888"/>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row>
    <row r="45" spans="1:80" ht="15.75" customHeight="1" thickBot="1" x14ac:dyDescent="0.3">
      <c r="A45" s="27"/>
      <c r="B45" s="841"/>
      <c r="C45" s="841"/>
      <c r="D45" s="842"/>
      <c r="E45" s="849"/>
      <c r="F45" s="850"/>
      <c r="G45" s="850"/>
      <c r="H45" s="850"/>
      <c r="I45" s="850"/>
      <c r="J45" s="93" t="str">
        <f>IF(AND('[2]Mapa final'!$Y$64="Baja",'[2]Mapa final'!$AA$64="Leve"),CONCATENATE("R10C",'[2]Mapa final'!$O$64),"")</f>
        <v/>
      </c>
      <c r="K45" s="94" t="str">
        <f>IF(AND('[2]Mapa final'!$Y$65="Baja",'[2]Mapa final'!$AA$65="Leve"),CONCATENATE("R10C",'[2]Mapa final'!$O$65),"")</f>
        <v/>
      </c>
      <c r="L45" s="94" t="str">
        <f>IF(AND('[2]Mapa final'!$Y$66="Baja",'[2]Mapa final'!$AA$66="Leve"),CONCATENATE("R10C",'[2]Mapa final'!$O$66),"")</f>
        <v/>
      </c>
      <c r="M45" s="94" t="str">
        <f>IF(AND('[2]Mapa final'!$Y$67="Baja",'[2]Mapa final'!$AA$67="Leve"),CONCATENATE("R10C",'[2]Mapa final'!$O$67),"")</f>
        <v/>
      </c>
      <c r="N45" s="94" t="str">
        <f>IF(AND('[2]Mapa final'!$Y$68="Baja",'[2]Mapa final'!$AA$68="Leve"),CONCATENATE("R10C",'[2]Mapa final'!$O$68),"")</f>
        <v/>
      </c>
      <c r="O45" s="95" t="str">
        <f>IF(AND('[2]Mapa final'!$Y$69="Baja",'[2]Mapa final'!$AA$69="Leve"),CONCATENATE("R10C",'[2]Mapa final'!$O$69),"")</f>
        <v/>
      </c>
      <c r="P45" s="81" t="str">
        <f>IF(AND('[2]Mapa final'!$Y$64="Baja",'[2]Mapa final'!$AA$64="Menor"),CONCATENATE("R10C",'[2]Mapa final'!$O$64),"")</f>
        <v/>
      </c>
      <c r="Q45" s="82" t="str">
        <f>IF(AND('[2]Mapa final'!$Y$65="Baja",'[2]Mapa final'!$AA$65="Menor"),CONCATENATE("R10C",'[2]Mapa final'!$O$65),"")</f>
        <v/>
      </c>
      <c r="R45" s="82" t="str">
        <f>IF(AND('[2]Mapa final'!$Y$66="Baja",'[2]Mapa final'!$AA$66="Menor"),CONCATENATE("R10C",'[2]Mapa final'!$O$66),"")</f>
        <v/>
      </c>
      <c r="S45" s="82" t="str">
        <f>IF(AND('[2]Mapa final'!$Y$67="Baja",'[2]Mapa final'!$AA$67="Menor"),CONCATENATE("R10C",'[2]Mapa final'!$O$67),"")</f>
        <v/>
      </c>
      <c r="T45" s="82" t="str">
        <f>IF(AND('[2]Mapa final'!$Y$68="Baja",'[2]Mapa final'!$AA$68="Menor"),CONCATENATE("R10C",'[2]Mapa final'!$O$68),"")</f>
        <v/>
      </c>
      <c r="U45" s="83" t="str">
        <f>IF(AND('[2]Mapa final'!$Y$69="Baja",'[2]Mapa final'!$AA$69="Menor"),CONCATENATE("R10C",'[2]Mapa final'!$O$69),"")</f>
        <v/>
      </c>
      <c r="V45" s="84" t="str">
        <f>IF(AND('[2]Mapa final'!$Y$64="Baja",'[2]Mapa final'!$AA$64="Moderado"),CONCATENATE("R10C",'[2]Mapa final'!$O$64),"")</f>
        <v/>
      </c>
      <c r="W45" s="85" t="str">
        <f>IF(AND('[2]Mapa final'!$Y$65="Baja",'[2]Mapa final'!$AA$65="Moderado"),CONCATENATE("R10C",'[2]Mapa final'!$O$65),"")</f>
        <v/>
      </c>
      <c r="X45" s="85" t="str">
        <f>IF(AND('[2]Mapa final'!$Y$66="Baja",'[2]Mapa final'!$AA$66="Moderado"),CONCATENATE("R10C",'[2]Mapa final'!$O$66),"")</f>
        <v/>
      </c>
      <c r="Y45" s="85" t="str">
        <f>IF(AND('[2]Mapa final'!$Y$67="Baja",'[2]Mapa final'!$AA$67="Moderado"),CONCATENATE("R10C",'[2]Mapa final'!$O$67),"")</f>
        <v/>
      </c>
      <c r="Z45" s="85" t="str">
        <f>IF(AND('[2]Mapa final'!$Y$68="Baja",'[2]Mapa final'!$AA$68="Moderado"),CONCATENATE("R10C",'[2]Mapa final'!$O$68),"")</f>
        <v/>
      </c>
      <c r="AA45" s="86" t="str">
        <f>IF(AND('[2]Mapa final'!$Y$69="Baja",'[2]Mapa final'!$AA$69="Moderado"),CONCATENATE("R10C",'[2]Mapa final'!$O$69),"")</f>
        <v/>
      </c>
      <c r="AB45" s="72" t="str">
        <f>IF(AND('[2]Mapa final'!$Y$64="Baja",'[2]Mapa final'!$AA$64="Mayor"),CONCATENATE("R10C",'[2]Mapa final'!$O$64),"")</f>
        <v/>
      </c>
      <c r="AC45" s="73" t="str">
        <f>IF(AND('[2]Mapa final'!$Y$65="Baja",'[2]Mapa final'!$AA$65="Mayor"),CONCATENATE("R10C",'[2]Mapa final'!$O$65),"")</f>
        <v/>
      </c>
      <c r="AD45" s="73" t="str">
        <f>IF(AND('[2]Mapa final'!$Y$66="Baja",'[2]Mapa final'!$AA$66="Mayor"),CONCATENATE("R10C",'[2]Mapa final'!$O$66),"")</f>
        <v/>
      </c>
      <c r="AE45" s="73" t="str">
        <f>IF(AND('[2]Mapa final'!$Y$67="Baja",'[2]Mapa final'!$AA$67="Mayor"),CONCATENATE("R10C",'[2]Mapa final'!$O$67),"")</f>
        <v/>
      </c>
      <c r="AF45" s="73" t="str">
        <f>IF(AND('[2]Mapa final'!$Y$68="Baja",'[2]Mapa final'!$AA$68="Mayor"),CONCATENATE("R10C",'[2]Mapa final'!$O$68),"")</f>
        <v/>
      </c>
      <c r="AG45" s="74" t="str">
        <f>IF(AND('[2]Mapa final'!$Y$69="Baja",'[2]Mapa final'!$AA$69="Mayor"),CONCATENATE("R10C",'[2]Mapa final'!$O$69),"")</f>
        <v/>
      </c>
      <c r="AH45" s="75" t="str">
        <f>IF(AND('[2]Mapa final'!$Y$64="Baja",'[2]Mapa final'!$AA$64="Catastrófico"),CONCATENATE("R10C",'[2]Mapa final'!$O$64),"")</f>
        <v/>
      </c>
      <c r="AI45" s="76" t="str">
        <f>IF(AND('[2]Mapa final'!$Y$65="Baja",'[2]Mapa final'!$AA$65="Catastrófico"),CONCATENATE("R10C",'[2]Mapa final'!$O$65),"")</f>
        <v/>
      </c>
      <c r="AJ45" s="76" t="str">
        <f>IF(AND('[2]Mapa final'!$Y$66="Baja",'[2]Mapa final'!$AA$66="Catastrófico"),CONCATENATE("R10C",'[2]Mapa final'!$O$66),"")</f>
        <v/>
      </c>
      <c r="AK45" s="76" t="str">
        <f>IF(AND('[2]Mapa final'!$Y$67="Baja",'[2]Mapa final'!$AA$67="Catastrófico"),CONCATENATE("R10C",'[2]Mapa final'!$O$67),"")</f>
        <v/>
      </c>
      <c r="AL45" s="76" t="str">
        <f>IF(AND('[2]Mapa final'!$Y$68="Baja",'[2]Mapa final'!$AA$68="Catastrófico"),CONCATENATE("R10C",'[2]Mapa final'!$O$68),"")</f>
        <v/>
      </c>
      <c r="AM45" s="77" t="str">
        <f>IF(AND('[2]Mapa final'!$Y$69="Baja",'[2]Mapa final'!$AA$69="Catastrófico"),CONCATENATE("R10C",'[2]Mapa final'!$O$69),"")</f>
        <v/>
      </c>
      <c r="AN45" s="27"/>
      <c r="AO45" s="889"/>
      <c r="AP45" s="890"/>
      <c r="AQ45" s="890"/>
      <c r="AR45" s="890"/>
      <c r="AS45" s="890"/>
      <c r="AT45" s="891"/>
    </row>
    <row r="46" spans="1:80" ht="46.5" customHeight="1" x14ac:dyDescent="0.35">
      <c r="A46" s="27"/>
      <c r="B46" s="841"/>
      <c r="C46" s="841"/>
      <c r="D46" s="842"/>
      <c r="E46" s="843" t="s">
        <v>264</v>
      </c>
      <c r="F46" s="844"/>
      <c r="G46" s="844"/>
      <c r="H46" s="844"/>
      <c r="I46" s="845"/>
      <c r="J46" s="87" t="str">
        <f>IF(AND('[2]Mapa final'!$Y$10="Muy Baja",'[2]Mapa final'!$AA$10="Leve"),CONCATENATE("R1C",'[2]Mapa final'!$O$10),"")</f>
        <v/>
      </c>
      <c r="K46" s="88" t="str">
        <f>IF(AND('[2]Mapa final'!$Y$11="Muy Baja",'[2]Mapa final'!$AA$11="Leve"),CONCATENATE("R1C",'[2]Mapa final'!$O$11),"")</f>
        <v/>
      </c>
      <c r="L46" s="88" t="str">
        <f>IF(AND('[2]Mapa final'!$Y$12="Muy Baja",'[2]Mapa final'!$AA$12="Leve"),CONCATENATE("R1C",'[2]Mapa final'!$O$12),"")</f>
        <v/>
      </c>
      <c r="M46" s="88" t="str">
        <f>IF(AND('[2]Mapa final'!$Y$13="Muy Baja",'[2]Mapa final'!$AA$13="Leve"),CONCATENATE("R1C",'[2]Mapa final'!$O$13),"")</f>
        <v/>
      </c>
      <c r="N46" s="88" t="str">
        <f>IF(AND('[2]Mapa final'!$Y$14="Muy Baja",'[2]Mapa final'!$AA$14="Leve"),CONCATENATE("R1C",'[2]Mapa final'!$O$14),"")</f>
        <v/>
      </c>
      <c r="O46" s="89" t="str">
        <f>IF(AND('[2]Mapa final'!$Y$15="Muy Baja",'[2]Mapa final'!$AA$15="Leve"),CONCATENATE("R1C",'[2]Mapa final'!$O$15),"")</f>
        <v/>
      </c>
      <c r="P46" s="87" t="str">
        <f>IF(AND('[2]Mapa final'!$Y$10="Muy Baja",'[2]Mapa final'!$AA$10="Menor"),CONCATENATE("R1C",'[2]Mapa final'!$O$10),"")</f>
        <v/>
      </c>
      <c r="Q46" s="88" t="str">
        <f>IF(AND('[2]Mapa final'!$Y$11="Muy Baja",'[2]Mapa final'!$AA$11="Menor"),CONCATENATE("R1C",'[2]Mapa final'!$O$11),"")</f>
        <v/>
      </c>
      <c r="R46" s="88" t="str">
        <f>IF(AND('[2]Mapa final'!$Y$12="Muy Baja",'[2]Mapa final'!$AA$12="Menor"),CONCATENATE("R1C",'[2]Mapa final'!$O$12),"")</f>
        <v/>
      </c>
      <c r="S46" s="88" t="str">
        <f>IF(AND('[2]Mapa final'!$Y$13="Muy Baja",'[2]Mapa final'!$AA$13="Menor"),CONCATENATE("R1C",'[2]Mapa final'!$O$13),"")</f>
        <v/>
      </c>
      <c r="T46" s="88" t="str">
        <f>IF(AND('[2]Mapa final'!$Y$14="Muy Baja",'[2]Mapa final'!$AA$14="Menor"),CONCATENATE("R1C",'[2]Mapa final'!$O$14),"")</f>
        <v/>
      </c>
      <c r="U46" s="89" t="str">
        <f>IF(AND('[2]Mapa final'!$Y$15="Muy Baja",'[2]Mapa final'!$AA$15="Menor"),CONCATENATE("R1C",'[2]Mapa final'!$O$15),"")</f>
        <v/>
      </c>
      <c r="V46" s="78" t="str">
        <f>IF(AND('[2]Mapa final'!$Y$10="Muy Baja",'[2]Mapa final'!$AA$10="Moderado"),CONCATENATE("R1C",'[2]Mapa final'!$O$10),"")</f>
        <v/>
      </c>
      <c r="W46" s="96" t="str">
        <f>IF(AND('[2]Mapa final'!$Y$11="Muy Baja",'[2]Mapa final'!$AA$11="Moderado"),CONCATENATE("R1C",'[2]Mapa final'!$O$11),"")</f>
        <v/>
      </c>
      <c r="X46" s="79" t="str">
        <f>IF(AND('[2]Mapa final'!$Y$12="Muy Baja",'[2]Mapa final'!$AA$12="Moderado"),CONCATENATE("R1C",'[2]Mapa final'!$O$12),"")</f>
        <v/>
      </c>
      <c r="Y46" s="79" t="str">
        <f>IF(AND('[2]Mapa final'!$Y$13="Muy Baja",'[2]Mapa final'!$AA$13="Moderado"),CONCATENATE("R1C",'[2]Mapa final'!$O$13),"")</f>
        <v/>
      </c>
      <c r="Z46" s="79" t="str">
        <f>IF(AND('[2]Mapa final'!$Y$14="Muy Baja",'[2]Mapa final'!$AA$14="Moderado"),CONCATENATE("R1C",'[2]Mapa final'!$O$14),"")</f>
        <v/>
      </c>
      <c r="AA46" s="80" t="str">
        <f>IF(AND('[2]Mapa final'!$Y$15="Muy Baja",'[2]Mapa final'!$AA$15="Moderado"),CONCATENATE("R1C",'[2]Mapa final'!$O$15),"")</f>
        <v/>
      </c>
      <c r="AB46" s="60" t="str">
        <f>IF(AND('[2]Mapa final'!$Y$10="Muy Baja",'[2]Mapa final'!$AA$10="Mayor"),CONCATENATE("R1C",'[2]Mapa final'!$O$10),"")</f>
        <v/>
      </c>
      <c r="AC46" s="61" t="str">
        <f>IF(AND('[2]Mapa final'!$Y$11="Muy Baja",'[2]Mapa final'!$AA$11="Mayor"),CONCATENATE("R1C",'[2]Mapa final'!$O$11),"")</f>
        <v/>
      </c>
      <c r="AD46" s="61" t="str">
        <f>IF(AND('[2]Mapa final'!$Y$12="Muy Baja",'[2]Mapa final'!$AA$12="Mayor"),CONCATENATE("R1C",'[2]Mapa final'!$O$12),"")</f>
        <v/>
      </c>
      <c r="AE46" s="61" t="str">
        <f>IF(AND('[2]Mapa final'!$Y$13="Muy Baja",'[2]Mapa final'!$AA$13="Mayor"),CONCATENATE("R1C",'[2]Mapa final'!$O$13),"")</f>
        <v/>
      </c>
      <c r="AF46" s="61" t="str">
        <f>IF(AND('[2]Mapa final'!$Y$14="Muy Baja",'[2]Mapa final'!$AA$14="Mayor"),CONCATENATE("R1C",'[2]Mapa final'!$O$14),"")</f>
        <v/>
      </c>
      <c r="AG46" s="62" t="str">
        <f>IF(AND('[2]Mapa final'!$Y$15="Muy Baja",'[2]Mapa final'!$AA$15="Mayor"),CONCATENATE("R1C",'[2]Mapa final'!$O$15),"")</f>
        <v/>
      </c>
      <c r="AH46" s="63" t="str">
        <f>IF(AND('[2]Mapa final'!$Y$10="Muy Baja",'[2]Mapa final'!$AA$10="Catastrófico"),CONCATENATE("R1C",'[2]Mapa final'!$O$10),"")</f>
        <v/>
      </c>
      <c r="AI46" s="64" t="str">
        <f>IF(AND('[2]Mapa final'!$Y$11="Muy Baja",'[2]Mapa final'!$AA$11="Catastrófico"),CONCATENATE("R1C",'[2]Mapa final'!$O$11),"")</f>
        <v/>
      </c>
      <c r="AJ46" s="64" t="str">
        <f>IF(AND('[2]Mapa final'!$Y$12="Muy Baja",'[2]Mapa final'!$AA$12="Catastrófico"),CONCATENATE("R1C",'[2]Mapa final'!$O$12),"")</f>
        <v/>
      </c>
      <c r="AK46" s="64" t="str">
        <f>IF(AND('[2]Mapa final'!$Y$13="Muy Baja",'[2]Mapa final'!$AA$13="Catastrófico"),CONCATENATE("R1C",'[2]Mapa final'!$O$13),"")</f>
        <v/>
      </c>
      <c r="AL46" s="64" t="str">
        <f>IF(AND('[2]Mapa final'!$Y$14="Muy Baja",'[2]Mapa final'!$AA$14="Catastrófico"),CONCATENATE("R1C",'[2]Mapa final'!$O$14),"")</f>
        <v/>
      </c>
      <c r="AM46" s="65" t="str">
        <f>IF(AND('[2]Mapa final'!$Y$15="Muy Baja",'[2]Mapa final'!$AA$15="Catastrófico"),CONCATENATE("R1C",'[2]Mapa final'!$O$15),"")</f>
        <v/>
      </c>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row>
    <row r="47" spans="1:80" ht="46.5" customHeight="1" x14ac:dyDescent="0.25">
      <c r="A47" s="27"/>
      <c r="B47" s="841"/>
      <c r="C47" s="841"/>
      <c r="D47" s="842"/>
      <c r="E47" s="864"/>
      <c r="F47" s="847"/>
      <c r="G47" s="847"/>
      <c r="H47" s="847"/>
      <c r="I47" s="848"/>
      <c r="J47" s="90" t="str">
        <f>IF(AND('[2]Mapa final'!$Y$16="Muy Baja",'[2]Mapa final'!$AA$16="Leve"),CONCATENATE("R2C",'[2]Mapa final'!$O$16),"")</f>
        <v/>
      </c>
      <c r="K47" s="91" t="str">
        <f>IF(AND('[2]Mapa final'!$Y$17="Muy Baja",'[2]Mapa final'!$AA$17="Leve"),CONCATENATE("R2C",'[2]Mapa final'!$O$17),"")</f>
        <v/>
      </c>
      <c r="L47" s="91" t="str">
        <f>IF(AND('[2]Mapa final'!$Y$18="Muy Baja",'[2]Mapa final'!$AA$18="Leve"),CONCATENATE("R2C",'[2]Mapa final'!$O$18),"")</f>
        <v/>
      </c>
      <c r="M47" s="91" t="str">
        <f>IF(AND('[2]Mapa final'!$Y$19="Muy Baja",'[2]Mapa final'!$AA$19="Leve"),CONCATENATE("R2C",'[2]Mapa final'!$O$19),"")</f>
        <v/>
      </c>
      <c r="N47" s="91" t="str">
        <f>IF(AND('[2]Mapa final'!$Y$20="Muy Baja",'[2]Mapa final'!$AA$20="Leve"),CONCATENATE("R2C",'[2]Mapa final'!$O$20),"")</f>
        <v/>
      </c>
      <c r="O47" s="92" t="str">
        <f>IF(AND('[2]Mapa final'!$Y$21="Muy Baja",'[2]Mapa final'!$AA$21="Leve"),CONCATENATE("R2C",'[2]Mapa final'!$O$21),"")</f>
        <v/>
      </c>
      <c r="P47" s="90" t="str">
        <f>IF(AND('[2]Mapa final'!$Y$16="Muy Baja",'[2]Mapa final'!$AA$16="Menor"),CONCATENATE("R2C",'[2]Mapa final'!$O$16),"")</f>
        <v/>
      </c>
      <c r="Q47" s="91" t="str">
        <f>IF(AND('[2]Mapa final'!$Y$17="Muy Baja",'[2]Mapa final'!$AA$17="Menor"),CONCATENATE("R2C",'[2]Mapa final'!$O$17),"")</f>
        <v/>
      </c>
      <c r="R47" s="91" t="str">
        <f>IF(AND('[2]Mapa final'!$Y$18="Muy Baja",'[2]Mapa final'!$AA$18="Menor"),CONCATENATE("R2C",'[2]Mapa final'!$O$18),"")</f>
        <v/>
      </c>
      <c r="S47" s="91" t="str">
        <f>IF(AND('[2]Mapa final'!$Y$19="Muy Baja",'[2]Mapa final'!$AA$19="Menor"),CONCATENATE("R2C",'[2]Mapa final'!$O$19),"")</f>
        <v/>
      </c>
      <c r="T47" s="91" t="str">
        <f>IF(AND('[2]Mapa final'!$Y$20="Muy Baja",'[2]Mapa final'!$AA$20="Menor"),CONCATENATE("R2C",'[2]Mapa final'!$O$20),"")</f>
        <v/>
      </c>
      <c r="U47" s="92" t="str">
        <f>IF(AND('[2]Mapa final'!$Y$21="Muy Baja",'[2]Mapa final'!$AA$21="Menor"),CONCATENATE("R2C",'[2]Mapa final'!$O$21),"")</f>
        <v/>
      </c>
      <c r="V47" s="81" t="str">
        <f>IF(AND('[2]Mapa final'!$Y$16="Muy Baja",'[2]Mapa final'!$AA$16="Moderado"),CONCATENATE("R2C",'[2]Mapa final'!$O$16),"")</f>
        <v/>
      </c>
      <c r="W47" s="82" t="str">
        <f>IF(AND('[2]Mapa final'!$Y$17="Muy Baja",'[2]Mapa final'!$AA$17="Moderado"),CONCATENATE("R2C",'[2]Mapa final'!$O$17),"")</f>
        <v/>
      </c>
      <c r="X47" s="82" t="str">
        <f>IF(AND('[2]Mapa final'!$Y$18="Muy Baja",'[2]Mapa final'!$AA$18="Moderado"),CONCATENATE("R2C",'[2]Mapa final'!$O$18),"")</f>
        <v/>
      </c>
      <c r="Y47" s="82" t="str">
        <f>IF(AND('[2]Mapa final'!$Y$19="Muy Baja",'[2]Mapa final'!$AA$19="Moderado"),CONCATENATE("R2C",'[2]Mapa final'!$O$19),"")</f>
        <v/>
      </c>
      <c r="Z47" s="82" t="str">
        <f>IF(AND('[2]Mapa final'!$Y$20="Muy Baja",'[2]Mapa final'!$AA$20="Moderado"),CONCATENATE("R2C",'[2]Mapa final'!$O$20),"")</f>
        <v/>
      </c>
      <c r="AA47" s="83" t="str">
        <f>IF(AND('[2]Mapa final'!$Y$21="Muy Baja",'[2]Mapa final'!$AA$21="Moderado"),CONCATENATE("R2C",'[2]Mapa final'!$O$21),"")</f>
        <v/>
      </c>
      <c r="AB47" s="66" t="str">
        <f>IF(AND('[2]Mapa final'!$Y$16="Muy Baja",'[2]Mapa final'!$AA$16="Mayor"),CONCATENATE("R2C",'[2]Mapa final'!$O$16),"")</f>
        <v/>
      </c>
      <c r="AC47" s="67" t="str">
        <f>IF(AND('[2]Mapa final'!$Y$17="Muy Baja",'[2]Mapa final'!$AA$17="Mayor"),CONCATENATE("R2C",'[2]Mapa final'!$O$17),"")</f>
        <v/>
      </c>
      <c r="AD47" s="67" t="str">
        <f>IF(AND('[2]Mapa final'!$Y$18="Muy Baja",'[2]Mapa final'!$AA$18="Mayor"),CONCATENATE("R2C",'[2]Mapa final'!$O$18),"")</f>
        <v/>
      </c>
      <c r="AE47" s="67" t="str">
        <f>IF(AND('[2]Mapa final'!$Y$19="Muy Baja",'[2]Mapa final'!$AA$19="Mayor"),CONCATENATE("R2C",'[2]Mapa final'!$O$19),"")</f>
        <v/>
      </c>
      <c r="AF47" s="67" t="str">
        <f>IF(AND('[2]Mapa final'!$Y$20="Muy Baja",'[2]Mapa final'!$AA$20="Mayor"),CONCATENATE("R2C",'[2]Mapa final'!$O$20),"")</f>
        <v/>
      </c>
      <c r="AG47" s="68" t="str">
        <f>IF(AND('[2]Mapa final'!$Y$21="Muy Baja",'[2]Mapa final'!$AA$21="Mayor"),CONCATENATE("R2C",'[2]Mapa final'!$O$21),"")</f>
        <v/>
      </c>
      <c r="AH47" s="69" t="str">
        <f>IF(AND('[2]Mapa final'!$Y$16="Muy Baja",'[2]Mapa final'!$AA$16="Catastrófico"),CONCATENATE("R2C",'[2]Mapa final'!$O$16),"")</f>
        <v/>
      </c>
      <c r="AI47" s="70" t="str">
        <f>IF(AND('[2]Mapa final'!$Y$17="Muy Baja",'[2]Mapa final'!$AA$17="Catastrófico"),CONCATENATE("R2C",'[2]Mapa final'!$O$17),"")</f>
        <v/>
      </c>
      <c r="AJ47" s="70" t="str">
        <f>IF(AND('[2]Mapa final'!$Y$18="Muy Baja",'[2]Mapa final'!$AA$18="Catastrófico"),CONCATENATE("R2C",'[2]Mapa final'!$O$18),"")</f>
        <v/>
      </c>
      <c r="AK47" s="70" t="str">
        <f>IF(AND('[2]Mapa final'!$Y$19="Muy Baja",'[2]Mapa final'!$AA$19="Catastrófico"),CONCATENATE("R2C",'[2]Mapa final'!$O$19),"")</f>
        <v/>
      </c>
      <c r="AL47" s="70" t="str">
        <f>IF(AND('[2]Mapa final'!$Y$20="Muy Baja",'[2]Mapa final'!$AA$20="Catastrófico"),CONCATENATE("R2C",'[2]Mapa final'!$O$20),"")</f>
        <v/>
      </c>
      <c r="AM47" s="71" t="str">
        <f>IF(AND('[2]Mapa final'!$Y$21="Muy Baja",'[2]Mapa final'!$AA$21="Catastrófico"),CONCATENATE("R2C",'[2]Mapa final'!$O$21),"")</f>
        <v/>
      </c>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row>
    <row r="48" spans="1:80" ht="15" customHeight="1" x14ac:dyDescent="0.25">
      <c r="A48" s="27"/>
      <c r="B48" s="841"/>
      <c r="C48" s="841"/>
      <c r="D48" s="842"/>
      <c r="E48" s="864"/>
      <c r="F48" s="847"/>
      <c r="G48" s="847"/>
      <c r="H48" s="847"/>
      <c r="I48" s="848"/>
      <c r="J48" s="90" t="str">
        <f>IF(AND('[2]Mapa final'!$Y$22="Muy Baja",'[2]Mapa final'!$AA$22="Leve"),CONCATENATE("R3C",'[2]Mapa final'!$O$22),"")</f>
        <v/>
      </c>
      <c r="K48" s="91" t="str">
        <f>IF(AND('[2]Mapa final'!$Y$23="Muy Baja",'[2]Mapa final'!$AA$23="Leve"),CONCATENATE("R3C",'[2]Mapa final'!$O$23),"")</f>
        <v/>
      </c>
      <c r="L48" s="91" t="str">
        <f>IF(AND('[2]Mapa final'!$Y$24="Muy Baja",'[2]Mapa final'!$AA$24="Leve"),CONCATENATE("R3C",'[2]Mapa final'!$O$24),"")</f>
        <v/>
      </c>
      <c r="M48" s="91" t="str">
        <f>IF(AND('[2]Mapa final'!$Y$25="Muy Baja",'[2]Mapa final'!$AA$25="Leve"),CONCATENATE("R3C",'[2]Mapa final'!$O$25),"")</f>
        <v/>
      </c>
      <c r="N48" s="91" t="str">
        <f>IF(AND('[2]Mapa final'!$Y$26="Muy Baja",'[2]Mapa final'!$AA$26="Leve"),CONCATENATE("R3C",'[2]Mapa final'!$O$26),"")</f>
        <v/>
      </c>
      <c r="O48" s="92" t="str">
        <f>IF(AND('[2]Mapa final'!$Y$27="Muy Baja",'[2]Mapa final'!$AA$27="Leve"),CONCATENATE("R3C",'[2]Mapa final'!$O$27),"")</f>
        <v/>
      </c>
      <c r="P48" s="90" t="str">
        <f>IF(AND('[2]Mapa final'!$Y$22="Muy Baja",'[2]Mapa final'!$AA$22="Menor"),CONCATENATE("R3C",'[2]Mapa final'!$O$22),"")</f>
        <v/>
      </c>
      <c r="Q48" s="91" t="str">
        <f>IF(AND('[2]Mapa final'!$Y$23="Muy Baja",'[2]Mapa final'!$AA$23="Menor"),CONCATENATE("R3C",'[2]Mapa final'!$O$23),"")</f>
        <v/>
      </c>
      <c r="R48" s="91" t="str">
        <f>IF(AND('[2]Mapa final'!$Y$24="Muy Baja",'[2]Mapa final'!$AA$24="Menor"),CONCATENATE("R3C",'[2]Mapa final'!$O$24),"")</f>
        <v/>
      </c>
      <c r="S48" s="91" t="str">
        <f>IF(AND('[2]Mapa final'!$Y$25="Muy Baja",'[2]Mapa final'!$AA$25="Menor"),CONCATENATE("R3C",'[2]Mapa final'!$O$25),"")</f>
        <v/>
      </c>
      <c r="T48" s="91" t="str">
        <f>IF(AND('[2]Mapa final'!$Y$26="Muy Baja",'[2]Mapa final'!$AA$26="Menor"),CONCATENATE("R3C",'[2]Mapa final'!$O$26),"")</f>
        <v/>
      </c>
      <c r="U48" s="92" t="str">
        <f>IF(AND('[2]Mapa final'!$Y$27="Muy Baja",'[2]Mapa final'!$AA$27="Menor"),CONCATENATE("R3C",'[2]Mapa final'!$O$27),"")</f>
        <v/>
      </c>
      <c r="V48" s="81" t="str">
        <f>IF(AND('[2]Mapa final'!$Y$22="Muy Baja",'[2]Mapa final'!$AA$22="Moderado"),CONCATENATE("R3C",'[2]Mapa final'!$O$22),"")</f>
        <v/>
      </c>
      <c r="W48" s="82" t="str">
        <f>IF(AND('[2]Mapa final'!$Y$23="Muy Baja",'[2]Mapa final'!$AA$23="Moderado"),CONCATENATE("R3C",'[2]Mapa final'!$O$23),"")</f>
        <v/>
      </c>
      <c r="X48" s="82" t="str">
        <f>IF(AND('[2]Mapa final'!$Y$24="Muy Baja",'[2]Mapa final'!$AA$24="Moderado"),CONCATENATE("R3C",'[2]Mapa final'!$O$24),"")</f>
        <v/>
      </c>
      <c r="Y48" s="82" t="str">
        <f>IF(AND('[2]Mapa final'!$Y$25="Muy Baja",'[2]Mapa final'!$AA$25="Moderado"),CONCATENATE("R3C",'[2]Mapa final'!$O$25),"")</f>
        <v/>
      </c>
      <c r="Z48" s="82" t="str">
        <f>IF(AND('[2]Mapa final'!$Y$26="Muy Baja",'[2]Mapa final'!$AA$26="Moderado"),CONCATENATE("R3C",'[2]Mapa final'!$O$26),"")</f>
        <v/>
      </c>
      <c r="AA48" s="83" t="str">
        <f>IF(AND('[2]Mapa final'!$Y$27="Muy Baja",'[2]Mapa final'!$AA$27="Moderado"),CONCATENATE("R3C",'[2]Mapa final'!$O$27),"")</f>
        <v/>
      </c>
      <c r="AB48" s="66" t="str">
        <f>IF(AND('[2]Mapa final'!$Y$22="Muy Baja",'[2]Mapa final'!$AA$22="Mayor"),CONCATENATE("R3C",'[2]Mapa final'!$O$22),"")</f>
        <v/>
      </c>
      <c r="AC48" s="67" t="str">
        <f>IF(AND('[2]Mapa final'!$Y$23="Muy Baja",'[2]Mapa final'!$AA$23="Mayor"),CONCATENATE("R3C",'[2]Mapa final'!$O$23),"")</f>
        <v/>
      </c>
      <c r="AD48" s="67" t="str">
        <f>IF(AND('[2]Mapa final'!$Y$24="Muy Baja",'[2]Mapa final'!$AA$24="Mayor"),CONCATENATE("R3C",'[2]Mapa final'!$O$24),"")</f>
        <v/>
      </c>
      <c r="AE48" s="67" t="str">
        <f>IF(AND('[2]Mapa final'!$Y$25="Muy Baja",'[2]Mapa final'!$AA$25="Mayor"),CONCATENATE("R3C",'[2]Mapa final'!$O$25),"")</f>
        <v/>
      </c>
      <c r="AF48" s="67" t="str">
        <f>IF(AND('[2]Mapa final'!$Y$26="Muy Baja",'[2]Mapa final'!$AA$26="Mayor"),CONCATENATE("R3C",'[2]Mapa final'!$O$26),"")</f>
        <v/>
      </c>
      <c r="AG48" s="68" t="str">
        <f>IF(AND('[2]Mapa final'!$Y$27="Muy Baja",'[2]Mapa final'!$AA$27="Mayor"),CONCATENATE("R3C",'[2]Mapa final'!$O$27),"")</f>
        <v/>
      </c>
      <c r="AH48" s="69" t="str">
        <f>IF(AND('[2]Mapa final'!$Y$22="Muy Baja",'[2]Mapa final'!$AA$22="Catastrófico"),CONCATENATE("R3C",'[2]Mapa final'!$O$22),"")</f>
        <v/>
      </c>
      <c r="AI48" s="70" t="str">
        <f>IF(AND('[2]Mapa final'!$Y$23="Muy Baja",'[2]Mapa final'!$AA$23="Catastrófico"),CONCATENATE("R3C",'[2]Mapa final'!$O$23),"")</f>
        <v/>
      </c>
      <c r="AJ48" s="70" t="str">
        <f>IF(AND('[2]Mapa final'!$Y$24="Muy Baja",'[2]Mapa final'!$AA$24="Catastrófico"),CONCATENATE("R3C",'[2]Mapa final'!$O$24),"")</f>
        <v/>
      </c>
      <c r="AK48" s="70" t="str">
        <f>IF(AND('[2]Mapa final'!$Y$25="Muy Baja",'[2]Mapa final'!$AA$25="Catastrófico"),CONCATENATE("R3C",'[2]Mapa final'!$O$25),"")</f>
        <v/>
      </c>
      <c r="AL48" s="70" t="str">
        <f>IF(AND('[2]Mapa final'!$Y$26="Muy Baja",'[2]Mapa final'!$AA$26="Catastrófico"),CONCATENATE("R3C",'[2]Mapa final'!$O$26),"")</f>
        <v/>
      </c>
      <c r="AM48" s="71" t="str">
        <f>IF(AND('[2]Mapa final'!$Y$27="Muy Baja",'[2]Mapa final'!$AA$27="Catastrófico"),CONCATENATE("R3C",'[2]Mapa final'!$O$27),"")</f>
        <v/>
      </c>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row>
    <row r="49" spans="1:80" ht="15" customHeight="1" x14ac:dyDescent="0.25">
      <c r="A49" s="27"/>
      <c r="B49" s="841"/>
      <c r="C49" s="841"/>
      <c r="D49" s="842"/>
      <c r="E49" s="846"/>
      <c r="F49" s="847"/>
      <c r="G49" s="847"/>
      <c r="H49" s="847"/>
      <c r="I49" s="848"/>
      <c r="J49" s="90" t="str">
        <f>IF(AND('[2]Mapa final'!$Y$28="Muy Baja",'[2]Mapa final'!$AA$28="Leve"),CONCATENATE("R4C",'[2]Mapa final'!$O$28),"")</f>
        <v/>
      </c>
      <c r="K49" s="91" t="str">
        <f>IF(AND('[2]Mapa final'!$Y$29="Muy Baja",'[2]Mapa final'!$AA$29="Leve"),CONCATENATE("R4C",'[2]Mapa final'!$O$29),"")</f>
        <v/>
      </c>
      <c r="L49" s="91" t="str">
        <f>IF(AND('[2]Mapa final'!$Y$30="Muy Baja",'[2]Mapa final'!$AA$30="Leve"),CONCATENATE("R4C",'[2]Mapa final'!$O$30),"")</f>
        <v/>
      </c>
      <c r="M49" s="91" t="str">
        <f>IF(AND('[2]Mapa final'!$Y$31="Muy Baja",'[2]Mapa final'!$AA$31="Leve"),CONCATENATE("R4C",'[2]Mapa final'!$O$31),"")</f>
        <v/>
      </c>
      <c r="N49" s="91" t="str">
        <f>IF(AND('[2]Mapa final'!$Y$32="Muy Baja",'[2]Mapa final'!$AA$32="Leve"),CONCATENATE("R4C",'[2]Mapa final'!$O$32),"")</f>
        <v/>
      </c>
      <c r="O49" s="92" t="str">
        <f>IF(AND('[2]Mapa final'!$Y$33="Muy Baja",'[2]Mapa final'!$AA$33="Leve"),CONCATENATE("R4C",'[2]Mapa final'!$O$33),"")</f>
        <v/>
      </c>
      <c r="P49" s="90" t="str">
        <f>IF(AND('[2]Mapa final'!$Y$28="Muy Baja",'[2]Mapa final'!$AA$28="Menor"),CONCATENATE("R4C",'[2]Mapa final'!$O$28),"")</f>
        <v/>
      </c>
      <c r="Q49" s="91" t="str">
        <f>IF(AND('[2]Mapa final'!$Y$29="Muy Baja",'[2]Mapa final'!$AA$29="Menor"),CONCATENATE("R4C",'[2]Mapa final'!$O$29),"")</f>
        <v/>
      </c>
      <c r="R49" s="91" t="str">
        <f>IF(AND('[2]Mapa final'!$Y$30="Muy Baja",'[2]Mapa final'!$AA$30="Menor"),CONCATENATE("R4C",'[2]Mapa final'!$O$30),"")</f>
        <v/>
      </c>
      <c r="S49" s="91" t="str">
        <f>IF(AND('[2]Mapa final'!$Y$31="Muy Baja",'[2]Mapa final'!$AA$31="Menor"),CONCATENATE("R4C",'[2]Mapa final'!$O$31),"")</f>
        <v/>
      </c>
      <c r="T49" s="91" t="str">
        <f>IF(AND('[2]Mapa final'!$Y$32="Muy Baja",'[2]Mapa final'!$AA$32="Menor"),CONCATENATE("R4C",'[2]Mapa final'!$O$32),"")</f>
        <v/>
      </c>
      <c r="U49" s="92" t="str">
        <f>IF(AND('[2]Mapa final'!$Y$33="Muy Baja",'[2]Mapa final'!$AA$33="Menor"),CONCATENATE("R4C",'[2]Mapa final'!$O$33),"")</f>
        <v/>
      </c>
      <c r="V49" s="81" t="str">
        <f>IF(AND('[2]Mapa final'!$Y$28="Muy Baja",'[2]Mapa final'!$AA$28="Moderado"),CONCATENATE("R4C",'[2]Mapa final'!$O$28),"")</f>
        <v/>
      </c>
      <c r="W49" s="82" t="str">
        <f>IF(AND('[2]Mapa final'!$Y$29="Muy Baja",'[2]Mapa final'!$AA$29="Moderado"),CONCATENATE("R4C",'[2]Mapa final'!$O$29),"")</f>
        <v/>
      </c>
      <c r="X49" s="82" t="str">
        <f>IF(AND('[2]Mapa final'!$Y$30="Muy Baja",'[2]Mapa final'!$AA$30="Moderado"),CONCATENATE("R4C",'[2]Mapa final'!$O$30),"")</f>
        <v/>
      </c>
      <c r="Y49" s="82" t="str">
        <f>IF(AND('[2]Mapa final'!$Y$31="Muy Baja",'[2]Mapa final'!$AA$31="Moderado"),CONCATENATE("R4C",'[2]Mapa final'!$O$31),"")</f>
        <v/>
      </c>
      <c r="Z49" s="82" t="str">
        <f>IF(AND('[2]Mapa final'!$Y$32="Muy Baja",'[2]Mapa final'!$AA$32="Moderado"),CONCATENATE("R4C",'[2]Mapa final'!$O$32),"")</f>
        <v/>
      </c>
      <c r="AA49" s="83" t="str">
        <f>IF(AND('[2]Mapa final'!$Y$33="Muy Baja",'[2]Mapa final'!$AA$33="Moderado"),CONCATENATE("R4C",'[2]Mapa final'!$O$33),"")</f>
        <v/>
      </c>
      <c r="AB49" s="66" t="str">
        <f>IF(AND('[2]Mapa final'!$Y$28="Muy Baja",'[2]Mapa final'!$AA$28="Mayor"),CONCATENATE("R4C",'[2]Mapa final'!$O$28),"")</f>
        <v/>
      </c>
      <c r="AC49" s="67" t="str">
        <f>IF(AND('[2]Mapa final'!$Y$29="Muy Baja",'[2]Mapa final'!$AA$29="Mayor"),CONCATENATE("R4C",'[2]Mapa final'!$O$29),"")</f>
        <v/>
      </c>
      <c r="AD49" s="67" t="str">
        <f>IF(AND('[2]Mapa final'!$Y$30="Muy Baja",'[2]Mapa final'!$AA$30="Mayor"),CONCATENATE("R4C",'[2]Mapa final'!$O$30),"")</f>
        <v/>
      </c>
      <c r="AE49" s="67" t="str">
        <f>IF(AND('[2]Mapa final'!$Y$31="Muy Baja",'[2]Mapa final'!$AA$31="Mayor"),CONCATENATE("R4C",'[2]Mapa final'!$O$31),"")</f>
        <v/>
      </c>
      <c r="AF49" s="67" t="str">
        <f>IF(AND('[2]Mapa final'!$Y$32="Muy Baja",'[2]Mapa final'!$AA$32="Mayor"),CONCATENATE("R4C",'[2]Mapa final'!$O$32),"")</f>
        <v/>
      </c>
      <c r="AG49" s="68" t="str">
        <f>IF(AND('[2]Mapa final'!$Y$33="Muy Baja",'[2]Mapa final'!$AA$33="Mayor"),CONCATENATE("R4C",'[2]Mapa final'!$O$33),"")</f>
        <v/>
      </c>
      <c r="AH49" s="69" t="str">
        <f>IF(AND('[2]Mapa final'!$Y$28="Muy Baja",'[2]Mapa final'!$AA$28="Catastrófico"),CONCATENATE("R4C",'[2]Mapa final'!$O$28),"")</f>
        <v/>
      </c>
      <c r="AI49" s="70" t="str">
        <f>IF(AND('[2]Mapa final'!$Y$29="Muy Baja",'[2]Mapa final'!$AA$29="Catastrófico"),CONCATENATE("R4C",'[2]Mapa final'!$O$29),"")</f>
        <v/>
      </c>
      <c r="AJ49" s="70" t="str">
        <f>IF(AND('[2]Mapa final'!$Y$30="Muy Baja",'[2]Mapa final'!$AA$30="Catastrófico"),CONCATENATE("R4C",'[2]Mapa final'!$O$30),"")</f>
        <v/>
      </c>
      <c r="AK49" s="70" t="str">
        <f>IF(AND('[2]Mapa final'!$Y$31="Muy Baja",'[2]Mapa final'!$AA$31="Catastrófico"),CONCATENATE("R4C",'[2]Mapa final'!$O$31),"")</f>
        <v/>
      </c>
      <c r="AL49" s="70" t="str">
        <f>IF(AND('[2]Mapa final'!$Y$32="Muy Baja",'[2]Mapa final'!$AA$32="Catastrófico"),CONCATENATE("R4C",'[2]Mapa final'!$O$32),"")</f>
        <v/>
      </c>
      <c r="AM49" s="71" t="str">
        <f>IF(AND('[2]Mapa final'!$Y$33="Muy Baja",'[2]Mapa final'!$AA$33="Catastrófico"),CONCATENATE("R4C",'[2]Mapa final'!$O$33),"")</f>
        <v/>
      </c>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row>
    <row r="50" spans="1:80" ht="15" customHeight="1" x14ac:dyDescent="0.25">
      <c r="A50" s="27"/>
      <c r="B50" s="841"/>
      <c r="C50" s="841"/>
      <c r="D50" s="842"/>
      <c r="E50" s="846"/>
      <c r="F50" s="847"/>
      <c r="G50" s="847"/>
      <c r="H50" s="847"/>
      <c r="I50" s="848"/>
      <c r="J50" s="90" t="str">
        <f>IF(AND('[2]Mapa final'!$Y$34="Muy Baja",'[2]Mapa final'!$AA$34="Leve"),CONCATENATE("R5C",'[2]Mapa final'!$O$34),"")</f>
        <v/>
      </c>
      <c r="K50" s="91" t="str">
        <f>IF(AND('[2]Mapa final'!$Y$35="Muy Baja",'[2]Mapa final'!$AA$35="Leve"),CONCATENATE("R5C",'[2]Mapa final'!$O$35),"")</f>
        <v/>
      </c>
      <c r="L50" s="91" t="str">
        <f>IF(AND('[2]Mapa final'!$Y$36="Muy Baja",'[2]Mapa final'!$AA$36="Leve"),CONCATENATE("R5C",'[2]Mapa final'!$O$36),"")</f>
        <v/>
      </c>
      <c r="M50" s="91" t="str">
        <f>IF(AND('[2]Mapa final'!$Y$37="Muy Baja",'[2]Mapa final'!$AA$37="Leve"),CONCATENATE("R5C",'[2]Mapa final'!$O$37),"")</f>
        <v/>
      </c>
      <c r="N50" s="91" t="str">
        <f>IF(AND('[2]Mapa final'!$Y$38="Muy Baja",'[2]Mapa final'!$AA$38="Leve"),CONCATENATE("R5C",'[2]Mapa final'!$O$38),"")</f>
        <v/>
      </c>
      <c r="O50" s="92" t="str">
        <f>IF(AND('[2]Mapa final'!$Y$39="Muy Baja",'[2]Mapa final'!$AA$39="Leve"),CONCATENATE("R5C",'[2]Mapa final'!$O$39),"")</f>
        <v/>
      </c>
      <c r="P50" s="90" t="str">
        <f>IF(AND('[2]Mapa final'!$Y$34="Muy Baja",'[2]Mapa final'!$AA$34="Menor"),CONCATENATE("R5C",'[2]Mapa final'!$O$34),"")</f>
        <v/>
      </c>
      <c r="Q50" s="91" t="str">
        <f>IF(AND('[2]Mapa final'!$Y$35="Muy Baja",'[2]Mapa final'!$AA$35="Menor"),CONCATENATE("R5C",'[2]Mapa final'!$O$35),"")</f>
        <v/>
      </c>
      <c r="R50" s="91" t="str">
        <f>IF(AND('[2]Mapa final'!$Y$36="Muy Baja",'[2]Mapa final'!$AA$36="Menor"),CONCATENATE("R5C",'[2]Mapa final'!$O$36),"")</f>
        <v/>
      </c>
      <c r="S50" s="91" t="str">
        <f>IF(AND('[2]Mapa final'!$Y$37="Muy Baja",'[2]Mapa final'!$AA$37="Menor"),CONCATENATE("R5C",'[2]Mapa final'!$O$37),"")</f>
        <v/>
      </c>
      <c r="T50" s="91" t="str">
        <f>IF(AND('[2]Mapa final'!$Y$38="Muy Baja",'[2]Mapa final'!$AA$38="Menor"),CONCATENATE("R5C",'[2]Mapa final'!$O$38),"")</f>
        <v/>
      </c>
      <c r="U50" s="92" t="str">
        <f>IF(AND('[2]Mapa final'!$Y$39="Muy Baja",'[2]Mapa final'!$AA$39="Menor"),CONCATENATE("R5C",'[2]Mapa final'!$O$39),"")</f>
        <v/>
      </c>
      <c r="V50" s="81" t="str">
        <f>IF(AND('[2]Mapa final'!$Y$34="Muy Baja",'[2]Mapa final'!$AA$34="Moderado"),CONCATENATE("R5C",'[2]Mapa final'!$O$34),"")</f>
        <v/>
      </c>
      <c r="W50" s="82" t="str">
        <f>IF(AND('[2]Mapa final'!$Y$35="Muy Baja",'[2]Mapa final'!$AA$35="Moderado"),CONCATENATE("R5C",'[2]Mapa final'!$O$35),"")</f>
        <v/>
      </c>
      <c r="X50" s="82" t="str">
        <f>IF(AND('[2]Mapa final'!$Y$36="Muy Baja",'[2]Mapa final'!$AA$36="Moderado"),CONCATENATE("R5C",'[2]Mapa final'!$O$36),"")</f>
        <v/>
      </c>
      <c r="Y50" s="82" t="str">
        <f>IF(AND('[2]Mapa final'!$Y$37="Muy Baja",'[2]Mapa final'!$AA$37="Moderado"),CONCATENATE("R5C",'[2]Mapa final'!$O$37),"")</f>
        <v/>
      </c>
      <c r="Z50" s="82" t="str">
        <f>IF(AND('[2]Mapa final'!$Y$38="Muy Baja",'[2]Mapa final'!$AA$38="Moderado"),CONCATENATE("R5C",'[2]Mapa final'!$O$38),"")</f>
        <v/>
      </c>
      <c r="AA50" s="83" t="str">
        <f>IF(AND('[2]Mapa final'!$Y$39="Muy Baja",'[2]Mapa final'!$AA$39="Moderado"),CONCATENATE("R5C",'[2]Mapa final'!$O$39),"")</f>
        <v/>
      </c>
      <c r="AB50" s="66" t="str">
        <f>IF(AND('[2]Mapa final'!$Y$34="Muy Baja",'[2]Mapa final'!$AA$34="Mayor"),CONCATENATE("R5C",'[2]Mapa final'!$O$34),"")</f>
        <v/>
      </c>
      <c r="AC50" s="67" t="str">
        <f>IF(AND('[2]Mapa final'!$Y$35="Muy Baja",'[2]Mapa final'!$AA$35="Mayor"),CONCATENATE("R5C",'[2]Mapa final'!$O$35),"")</f>
        <v/>
      </c>
      <c r="AD50" s="67" t="str">
        <f>IF(AND('[2]Mapa final'!$Y$36="Muy Baja",'[2]Mapa final'!$AA$36="Mayor"),CONCATENATE("R5C",'[2]Mapa final'!$O$36),"")</f>
        <v/>
      </c>
      <c r="AE50" s="67" t="str">
        <f>IF(AND('[2]Mapa final'!$Y$37="Muy Baja",'[2]Mapa final'!$AA$37="Mayor"),CONCATENATE("R5C",'[2]Mapa final'!$O$37),"")</f>
        <v/>
      </c>
      <c r="AF50" s="67" t="str">
        <f>IF(AND('[2]Mapa final'!$Y$38="Muy Baja",'[2]Mapa final'!$AA$38="Mayor"),CONCATENATE("R5C",'[2]Mapa final'!$O$38),"")</f>
        <v/>
      </c>
      <c r="AG50" s="68" t="str">
        <f>IF(AND('[2]Mapa final'!$Y$39="Muy Baja",'[2]Mapa final'!$AA$39="Mayor"),CONCATENATE("R5C",'[2]Mapa final'!$O$39),"")</f>
        <v/>
      </c>
      <c r="AH50" s="69" t="str">
        <f>IF(AND('[2]Mapa final'!$Y$34="Muy Baja",'[2]Mapa final'!$AA$34="Catastrófico"),CONCATENATE("R5C",'[2]Mapa final'!$O$34),"")</f>
        <v/>
      </c>
      <c r="AI50" s="70" t="str">
        <f>IF(AND('[2]Mapa final'!$Y$35="Muy Baja",'[2]Mapa final'!$AA$35="Catastrófico"),CONCATENATE("R5C",'[2]Mapa final'!$O$35),"")</f>
        <v/>
      </c>
      <c r="AJ50" s="70" t="str">
        <f>IF(AND('[2]Mapa final'!$Y$36="Muy Baja",'[2]Mapa final'!$AA$36="Catastrófico"),CONCATENATE("R5C",'[2]Mapa final'!$O$36),"")</f>
        <v/>
      </c>
      <c r="AK50" s="70" t="str">
        <f>IF(AND('[2]Mapa final'!$Y$37="Muy Baja",'[2]Mapa final'!$AA$37="Catastrófico"),CONCATENATE("R5C",'[2]Mapa final'!$O$37),"")</f>
        <v/>
      </c>
      <c r="AL50" s="70" t="str">
        <f>IF(AND('[2]Mapa final'!$Y$38="Muy Baja",'[2]Mapa final'!$AA$38="Catastrófico"),CONCATENATE("R5C",'[2]Mapa final'!$O$38),"")</f>
        <v/>
      </c>
      <c r="AM50" s="71" t="str">
        <f>IF(AND('[2]Mapa final'!$Y$39="Muy Baja",'[2]Mapa final'!$AA$39="Catastrófico"),CONCATENATE("R5C",'[2]Mapa final'!$O$39),"")</f>
        <v/>
      </c>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row>
    <row r="51" spans="1:80" ht="15" customHeight="1" x14ac:dyDescent="0.25">
      <c r="A51" s="27"/>
      <c r="B51" s="841"/>
      <c r="C51" s="841"/>
      <c r="D51" s="842"/>
      <c r="E51" s="846"/>
      <c r="F51" s="847"/>
      <c r="G51" s="847"/>
      <c r="H51" s="847"/>
      <c r="I51" s="848"/>
      <c r="J51" s="90" t="str">
        <f>IF(AND('[2]Mapa final'!$Y$40="Muy Baja",'[2]Mapa final'!$AA$40="Leve"),CONCATENATE("R6C",'[2]Mapa final'!$O$40),"")</f>
        <v/>
      </c>
      <c r="K51" s="91" t="str">
        <f>IF(AND('[2]Mapa final'!$Y$41="Muy Baja",'[2]Mapa final'!$AA$41="Leve"),CONCATENATE("R6C",'[2]Mapa final'!$O$41),"")</f>
        <v/>
      </c>
      <c r="L51" s="91" t="str">
        <f>IF(AND('[2]Mapa final'!$Y$42="Muy Baja",'[2]Mapa final'!$AA$42="Leve"),CONCATENATE("R6C",'[2]Mapa final'!$O$42),"")</f>
        <v/>
      </c>
      <c r="M51" s="91" t="str">
        <f>IF(AND('[2]Mapa final'!$Y$43="Muy Baja",'[2]Mapa final'!$AA$43="Leve"),CONCATENATE("R6C",'[2]Mapa final'!$O$43),"")</f>
        <v/>
      </c>
      <c r="N51" s="91" t="str">
        <f>IF(AND('[2]Mapa final'!$Y$44="Muy Baja",'[2]Mapa final'!$AA$44="Leve"),CONCATENATE("R6C",'[2]Mapa final'!$O$44),"")</f>
        <v/>
      </c>
      <c r="O51" s="92" t="str">
        <f>IF(AND('[2]Mapa final'!$Y$45="Muy Baja",'[2]Mapa final'!$AA$45="Leve"),CONCATENATE("R6C",'[2]Mapa final'!$O$45),"")</f>
        <v/>
      </c>
      <c r="P51" s="90" t="str">
        <f>IF(AND('[2]Mapa final'!$Y$40="Muy Baja",'[2]Mapa final'!$AA$40="Menor"),CONCATENATE("R6C",'[2]Mapa final'!$O$40),"")</f>
        <v/>
      </c>
      <c r="Q51" s="91" t="str">
        <f>IF(AND('[2]Mapa final'!$Y$41="Muy Baja",'[2]Mapa final'!$AA$41="Menor"),CONCATENATE("R6C",'[2]Mapa final'!$O$41),"")</f>
        <v/>
      </c>
      <c r="R51" s="91" t="str">
        <f>IF(AND('[2]Mapa final'!$Y$42="Muy Baja",'[2]Mapa final'!$AA$42="Menor"),CONCATENATE("R6C",'[2]Mapa final'!$O$42),"")</f>
        <v/>
      </c>
      <c r="S51" s="91" t="str">
        <f>IF(AND('[2]Mapa final'!$Y$43="Muy Baja",'[2]Mapa final'!$AA$43="Menor"),CONCATENATE("R6C",'[2]Mapa final'!$O$43),"")</f>
        <v/>
      </c>
      <c r="T51" s="91" t="str">
        <f>IF(AND('[2]Mapa final'!$Y$44="Muy Baja",'[2]Mapa final'!$AA$44="Menor"),CONCATENATE("R6C",'[2]Mapa final'!$O$44),"")</f>
        <v/>
      </c>
      <c r="U51" s="92" t="str">
        <f>IF(AND('[2]Mapa final'!$Y$45="Muy Baja",'[2]Mapa final'!$AA$45="Menor"),CONCATENATE("R6C",'[2]Mapa final'!$O$45),"")</f>
        <v/>
      </c>
      <c r="V51" s="81" t="str">
        <f>IF(AND('[2]Mapa final'!$Y$40="Muy Baja",'[2]Mapa final'!$AA$40="Moderado"),CONCATENATE("R6C",'[2]Mapa final'!$O$40),"")</f>
        <v/>
      </c>
      <c r="W51" s="82" t="str">
        <f>IF(AND('[2]Mapa final'!$Y$41="Muy Baja",'[2]Mapa final'!$AA$41="Moderado"),CONCATENATE("R6C",'[2]Mapa final'!$O$41),"")</f>
        <v/>
      </c>
      <c r="X51" s="82" t="str">
        <f>IF(AND('[2]Mapa final'!$Y$42="Muy Baja",'[2]Mapa final'!$AA$42="Moderado"),CONCATENATE("R6C",'[2]Mapa final'!$O$42),"")</f>
        <v/>
      </c>
      <c r="Y51" s="82" t="str">
        <f>IF(AND('[2]Mapa final'!$Y$43="Muy Baja",'[2]Mapa final'!$AA$43="Moderado"),CONCATENATE("R6C",'[2]Mapa final'!$O$43),"")</f>
        <v/>
      </c>
      <c r="Z51" s="82" t="str">
        <f>IF(AND('[2]Mapa final'!$Y$44="Muy Baja",'[2]Mapa final'!$AA$44="Moderado"),CONCATENATE("R6C",'[2]Mapa final'!$O$44),"")</f>
        <v/>
      </c>
      <c r="AA51" s="83" t="str">
        <f>IF(AND('[2]Mapa final'!$Y$45="Muy Baja",'[2]Mapa final'!$AA$45="Moderado"),CONCATENATE("R6C",'[2]Mapa final'!$O$45),"")</f>
        <v/>
      </c>
      <c r="AB51" s="66" t="str">
        <f>IF(AND('[2]Mapa final'!$Y$40="Muy Baja",'[2]Mapa final'!$AA$40="Mayor"),CONCATENATE("R6C",'[2]Mapa final'!$O$40),"")</f>
        <v/>
      </c>
      <c r="AC51" s="67" t="str">
        <f>IF(AND('[2]Mapa final'!$Y$41="Muy Baja",'[2]Mapa final'!$AA$41="Mayor"),CONCATENATE("R6C",'[2]Mapa final'!$O$41),"")</f>
        <v/>
      </c>
      <c r="AD51" s="67" t="str">
        <f>IF(AND('[2]Mapa final'!$Y$42="Muy Baja",'[2]Mapa final'!$AA$42="Mayor"),CONCATENATE("R6C",'[2]Mapa final'!$O$42),"")</f>
        <v/>
      </c>
      <c r="AE51" s="67" t="str">
        <f>IF(AND('[2]Mapa final'!$Y$43="Muy Baja",'[2]Mapa final'!$AA$43="Mayor"),CONCATENATE("R6C",'[2]Mapa final'!$O$43),"")</f>
        <v/>
      </c>
      <c r="AF51" s="67" t="str">
        <f>IF(AND('[2]Mapa final'!$Y$44="Muy Baja",'[2]Mapa final'!$AA$44="Mayor"),CONCATENATE("R6C",'[2]Mapa final'!$O$44),"")</f>
        <v/>
      </c>
      <c r="AG51" s="68" t="str">
        <f>IF(AND('[2]Mapa final'!$Y$45="Muy Baja",'[2]Mapa final'!$AA$45="Mayor"),CONCATENATE("R6C",'[2]Mapa final'!$O$45),"")</f>
        <v/>
      </c>
      <c r="AH51" s="69" t="str">
        <f>IF(AND('[2]Mapa final'!$Y$40="Muy Baja",'[2]Mapa final'!$AA$40="Catastrófico"),CONCATENATE("R6C",'[2]Mapa final'!$O$40),"")</f>
        <v/>
      </c>
      <c r="AI51" s="70" t="str">
        <f>IF(AND('[2]Mapa final'!$Y$41="Muy Baja",'[2]Mapa final'!$AA$41="Catastrófico"),CONCATENATE("R6C",'[2]Mapa final'!$O$41),"")</f>
        <v/>
      </c>
      <c r="AJ51" s="70" t="str">
        <f>IF(AND('[2]Mapa final'!$Y$42="Muy Baja",'[2]Mapa final'!$AA$42="Catastrófico"),CONCATENATE("R6C",'[2]Mapa final'!$O$42),"")</f>
        <v/>
      </c>
      <c r="AK51" s="70" t="str">
        <f>IF(AND('[2]Mapa final'!$Y$43="Muy Baja",'[2]Mapa final'!$AA$43="Catastrófico"),CONCATENATE("R6C",'[2]Mapa final'!$O$43),"")</f>
        <v/>
      </c>
      <c r="AL51" s="70" t="str">
        <f>IF(AND('[2]Mapa final'!$Y$44="Muy Baja",'[2]Mapa final'!$AA$44="Catastrófico"),CONCATENATE("R6C",'[2]Mapa final'!$O$44),"")</f>
        <v/>
      </c>
      <c r="AM51" s="71" t="str">
        <f>IF(AND('[2]Mapa final'!$Y$45="Muy Baja",'[2]Mapa final'!$AA$45="Catastrófico"),CONCATENATE("R6C",'[2]Mapa final'!$O$45),"")</f>
        <v/>
      </c>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row>
    <row r="52" spans="1:80" ht="15" customHeight="1" x14ac:dyDescent="0.25">
      <c r="A52" s="27"/>
      <c r="B52" s="841"/>
      <c r="C52" s="841"/>
      <c r="D52" s="842"/>
      <c r="E52" s="846"/>
      <c r="F52" s="847"/>
      <c r="G52" s="847"/>
      <c r="H52" s="847"/>
      <c r="I52" s="848"/>
      <c r="J52" s="90" t="str">
        <f>IF(AND('[2]Mapa final'!$Y$46="Muy Baja",'[2]Mapa final'!$AA$46="Leve"),CONCATENATE("R7C",'[2]Mapa final'!$O$46),"")</f>
        <v/>
      </c>
      <c r="K52" s="91" t="str">
        <f>IF(AND('[2]Mapa final'!$Y$47="Muy Baja",'[2]Mapa final'!$AA$47="Leve"),CONCATENATE("R7C",'[2]Mapa final'!$O$47),"")</f>
        <v/>
      </c>
      <c r="L52" s="91" t="str">
        <f>IF(AND('[2]Mapa final'!$Y$48="Muy Baja",'[2]Mapa final'!$AA$48="Leve"),CONCATENATE("R7C",'[2]Mapa final'!$O$48),"")</f>
        <v/>
      </c>
      <c r="M52" s="91" t="str">
        <f>IF(AND('[2]Mapa final'!$Y$49="Muy Baja",'[2]Mapa final'!$AA$49="Leve"),CONCATENATE("R7C",'[2]Mapa final'!$O$49),"")</f>
        <v/>
      </c>
      <c r="N52" s="91" t="str">
        <f>IF(AND('[2]Mapa final'!$Y$50="Muy Baja",'[2]Mapa final'!$AA$50="Leve"),CONCATENATE("R7C",'[2]Mapa final'!$O$50),"")</f>
        <v/>
      </c>
      <c r="O52" s="92" t="str">
        <f>IF(AND('[2]Mapa final'!$Y$51="Muy Baja",'[2]Mapa final'!$AA$51="Leve"),CONCATENATE("R7C",'[2]Mapa final'!$O$51),"")</f>
        <v/>
      </c>
      <c r="P52" s="90" t="str">
        <f>IF(AND('[2]Mapa final'!$Y$46="Muy Baja",'[2]Mapa final'!$AA$46="Menor"),CONCATENATE("R7C",'[2]Mapa final'!$O$46),"")</f>
        <v/>
      </c>
      <c r="Q52" s="91" t="str">
        <f>IF(AND('[2]Mapa final'!$Y$47="Muy Baja",'[2]Mapa final'!$AA$47="Menor"),CONCATENATE("R7C",'[2]Mapa final'!$O$47),"")</f>
        <v/>
      </c>
      <c r="R52" s="91" t="str">
        <f>IF(AND('[2]Mapa final'!$Y$48="Muy Baja",'[2]Mapa final'!$AA$48="Menor"),CONCATENATE("R7C",'[2]Mapa final'!$O$48),"")</f>
        <v/>
      </c>
      <c r="S52" s="91" t="str">
        <f>IF(AND('[2]Mapa final'!$Y$49="Muy Baja",'[2]Mapa final'!$AA$49="Menor"),CONCATENATE("R7C",'[2]Mapa final'!$O$49),"")</f>
        <v/>
      </c>
      <c r="T52" s="91" t="str">
        <f>IF(AND('[2]Mapa final'!$Y$50="Muy Baja",'[2]Mapa final'!$AA$50="Menor"),CONCATENATE("R7C",'[2]Mapa final'!$O$50),"")</f>
        <v/>
      </c>
      <c r="U52" s="92" t="str">
        <f>IF(AND('[2]Mapa final'!$Y$51="Muy Baja",'[2]Mapa final'!$AA$51="Menor"),CONCATENATE("R7C",'[2]Mapa final'!$O$51),"")</f>
        <v/>
      </c>
      <c r="V52" s="81" t="str">
        <f>IF(AND('[2]Mapa final'!$Y$46="Muy Baja",'[2]Mapa final'!$AA$46="Moderado"),CONCATENATE("R7C",'[2]Mapa final'!$O$46),"")</f>
        <v/>
      </c>
      <c r="W52" s="82" t="str">
        <f>IF(AND('[2]Mapa final'!$Y$47="Muy Baja",'[2]Mapa final'!$AA$47="Moderado"),CONCATENATE("R7C",'[2]Mapa final'!$O$47),"")</f>
        <v/>
      </c>
      <c r="X52" s="82" t="str">
        <f>IF(AND('[2]Mapa final'!$Y$48="Muy Baja",'[2]Mapa final'!$AA$48="Moderado"),CONCATENATE("R7C",'[2]Mapa final'!$O$48),"")</f>
        <v/>
      </c>
      <c r="Y52" s="82" t="str">
        <f>IF(AND('[2]Mapa final'!$Y$49="Muy Baja",'[2]Mapa final'!$AA$49="Moderado"),CONCATENATE("R7C",'[2]Mapa final'!$O$49),"")</f>
        <v/>
      </c>
      <c r="Z52" s="82" t="str">
        <f>IF(AND('[2]Mapa final'!$Y$50="Muy Baja",'[2]Mapa final'!$AA$50="Moderado"),CONCATENATE("R7C",'[2]Mapa final'!$O$50),"")</f>
        <v/>
      </c>
      <c r="AA52" s="83" t="str">
        <f>IF(AND('[2]Mapa final'!$Y$51="Muy Baja",'[2]Mapa final'!$AA$51="Moderado"),CONCATENATE("R7C",'[2]Mapa final'!$O$51),"")</f>
        <v/>
      </c>
      <c r="AB52" s="66" t="str">
        <f>IF(AND('[2]Mapa final'!$Y$46="Muy Baja",'[2]Mapa final'!$AA$46="Mayor"),CONCATENATE("R7C",'[2]Mapa final'!$O$46),"")</f>
        <v/>
      </c>
      <c r="AC52" s="67" t="str">
        <f>IF(AND('[2]Mapa final'!$Y$47="Muy Baja",'[2]Mapa final'!$AA$47="Mayor"),CONCATENATE("R7C",'[2]Mapa final'!$O$47),"")</f>
        <v/>
      </c>
      <c r="AD52" s="67" t="str">
        <f>IF(AND('[2]Mapa final'!$Y$48="Muy Baja",'[2]Mapa final'!$AA$48="Mayor"),CONCATENATE("R7C",'[2]Mapa final'!$O$48),"")</f>
        <v/>
      </c>
      <c r="AE52" s="67" t="str">
        <f>IF(AND('[2]Mapa final'!$Y$49="Muy Baja",'[2]Mapa final'!$AA$49="Mayor"),CONCATENATE("R7C",'[2]Mapa final'!$O$49),"")</f>
        <v/>
      </c>
      <c r="AF52" s="67" t="str">
        <f>IF(AND('[2]Mapa final'!$Y$50="Muy Baja",'[2]Mapa final'!$AA$50="Mayor"),CONCATENATE("R7C",'[2]Mapa final'!$O$50),"")</f>
        <v/>
      </c>
      <c r="AG52" s="68" t="str">
        <f>IF(AND('[2]Mapa final'!$Y$51="Muy Baja",'[2]Mapa final'!$AA$51="Mayor"),CONCATENATE("R7C",'[2]Mapa final'!$O$51),"")</f>
        <v/>
      </c>
      <c r="AH52" s="69" t="str">
        <f>IF(AND('[2]Mapa final'!$Y$46="Muy Baja",'[2]Mapa final'!$AA$46="Catastrófico"),CONCATENATE("R7C",'[2]Mapa final'!$O$46),"")</f>
        <v/>
      </c>
      <c r="AI52" s="70" t="str">
        <f>IF(AND('[2]Mapa final'!$Y$47="Muy Baja",'[2]Mapa final'!$AA$47="Catastrófico"),CONCATENATE("R7C",'[2]Mapa final'!$O$47),"")</f>
        <v/>
      </c>
      <c r="AJ52" s="70" t="str">
        <f>IF(AND('[2]Mapa final'!$Y$48="Muy Baja",'[2]Mapa final'!$AA$48="Catastrófico"),CONCATENATE("R7C",'[2]Mapa final'!$O$48),"")</f>
        <v/>
      </c>
      <c r="AK52" s="70" t="str">
        <f>IF(AND('[2]Mapa final'!$Y$49="Muy Baja",'[2]Mapa final'!$AA$49="Catastrófico"),CONCATENATE("R7C",'[2]Mapa final'!$O$49),"")</f>
        <v/>
      </c>
      <c r="AL52" s="70" t="str">
        <f>IF(AND('[2]Mapa final'!$Y$50="Muy Baja",'[2]Mapa final'!$AA$50="Catastrófico"),CONCATENATE("R7C",'[2]Mapa final'!$O$50),"")</f>
        <v/>
      </c>
      <c r="AM52" s="71" t="str">
        <f>IF(AND('[2]Mapa final'!$Y$51="Muy Baja",'[2]Mapa final'!$AA$51="Catastrófico"),CONCATENATE("R7C",'[2]Mapa final'!$O$51),"")</f>
        <v/>
      </c>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row>
    <row r="53" spans="1:80" ht="15" customHeight="1" x14ac:dyDescent="0.25">
      <c r="A53" s="27"/>
      <c r="B53" s="841"/>
      <c r="C53" s="841"/>
      <c r="D53" s="842"/>
      <c r="E53" s="846"/>
      <c r="F53" s="847"/>
      <c r="G53" s="847"/>
      <c r="H53" s="847"/>
      <c r="I53" s="848"/>
      <c r="J53" s="90" t="str">
        <f>IF(AND('[2]Mapa final'!$Y$52="Muy Baja",'[2]Mapa final'!$AA$52="Leve"),CONCATENATE("R8C",'[2]Mapa final'!$O$52),"")</f>
        <v/>
      </c>
      <c r="K53" s="91" t="str">
        <f>IF(AND('[2]Mapa final'!$Y$53="Muy Baja",'[2]Mapa final'!$AA$53="Leve"),CONCATENATE("R8C",'[2]Mapa final'!$O$53),"")</f>
        <v/>
      </c>
      <c r="L53" s="91" t="str">
        <f>IF(AND('[2]Mapa final'!$Y$54="Muy Baja",'[2]Mapa final'!$AA$54="Leve"),CONCATENATE("R8C",'[2]Mapa final'!$O$54),"")</f>
        <v/>
      </c>
      <c r="M53" s="91" t="str">
        <f>IF(AND('[2]Mapa final'!$Y$55="Muy Baja",'[2]Mapa final'!$AA$55="Leve"),CONCATENATE("R8C",'[2]Mapa final'!$O$55),"")</f>
        <v/>
      </c>
      <c r="N53" s="91" t="str">
        <f>IF(AND('[2]Mapa final'!$Y$56="Muy Baja",'[2]Mapa final'!$AA$56="Leve"),CONCATENATE("R8C",'[2]Mapa final'!$O$56),"")</f>
        <v/>
      </c>
      <c r="O53" s="92" t="str">
        <f>IF(AND('[2]Mapa final'!$Y$57="Muy Baja",'[2]Mapa final'!$AA$57="Leve"),CONCATENATE("R8C",'[2]Mapa final'!$O$57),"")</f>
        <v/>
      </c>
      <c r="P53" s="90" t="str">
        <f>IF(AND('[2]Mapa final'!$Y$52="Muy Baja",'[2]Mapa final'!$AA$52="Menor"),CONCATENATE("R8C",'[2]Mapa final'!$O$52),"")</f>
        <v/>
      </c>
      <c r="Q53" s="91" t="str">
        <f>IF(AND('[2]Mapa final'!$Y$53="Muy Baja",'[2]Mapa final'!$AA$53="Menor"),CONCATENATE("R8C",'[2]Mapa final'!$O$53),"")</f>
        <v/>
      </c>
      <c r="R53" s="91" t="str">
        <f>IF(AND('[2]Mapa final'!$Y$54="Muy Baja",'[2]Mapa final'!$AA$54="Menor"),CONCATENATE("R8C",'[2]Mapa final'!$O$54),"")</f>
        <v/>
      </c>
      <c r="S53" s="91" t="str">
        <f>IF(AND('[2]Mapa final'!$Y$55="Muy Baja",'[2]Mapa final'!$AA$55="Menor"),CONCATENATE("R8C",'[2]Mapa final'!$O$55),"")</f>
        <v/>
      </c>
      <c r="T53" s="91" t="str">
        <f>IF(AND('[2]Mapa final'!$Y$56="Muy Baja",'[2]Mapa final'!$AA$56="Menor"),CONCATENATE("R8C",'[2]Mapa final'!$O$56),"")</f>
        <v/>
      </c>
      <c r="U53" s="92" t="str">
        <f>IF(AND('[2]Mapa final'!$Y$57="Muy Baja",'[2]Mapa final'!$AA$57="Menor"),CONCATENATE("R8C",'[2]Mapa final'!$O$57),"")</f>
        <v/>
      </c>
      <c r="V53" s="81" t="str">
        <f>IF(AND('[2]Mapa final'!$Y$52="Muy Baja",'[2]Mapa final'!$AA$52="Moderado"),CONCATENATE("R8C",'[2]Mapa final'!$O$52),"")</f>
        <v/>
      </c>
      <c r="W53" s="82" t="str">
        <f>IF(AND('[2]Mapa final'!$Y$53="Muy Baja",'[2]Mapa final'!$AA$53="Moderado"),CONCATENATE("R8C",'[2]Mapa final'!$O$53),"")</f>
        <v/>
      </c>
      <c r="X53" s="82" t="str">
        <f>IF(AND('[2]Mapa final'!$Y$54="Muy Baja",'[2]Mapa final'!$AA$54="Moderado"),CONCATENATE("R8C",'[2]Mapa final'!$O$54),"")</f>
        <v/>
      </c>
      <c r="Y53" s="82" t="str">
        <f>IF(AND('[2]Mapa final'!$Y$55="Muy Baja",'[2]Mapa final'!$AA$55="Moderado"),CONCATENATE("R8C",'[2]Mapa final'!$O$55),"")</f>
        <v/>
      </c>
      <c r="Z53" s="82" t="str">
        <f>IF(AND('[2]Mapa final'!$Y$56="Muy Baja",'[2]Mapa final'!$AA$56="Moderado"),CONCATENATE("R8C",'[2]Mapa final'!$O$56),"")</f>
        <v/>
      </c>
      <c r="AA53" s="83" t="str">
        <f>IF(AND('[2]Mapa final'!$Y$57="Muy Baja",'[2]Mapa final'!$AA$57="Moderado"),CONCATENATE("R8C",'[2]Mapa final'!$O$57),"")</f>
        <v/>
      </c>
      <c r="AB53" s="66" t="str">
        <f>IF(AND('[2]Mapa final'!$Y$52="Muy Baja",'[2]Mapa final'!$AA$52="Mayor"),CONCATENATE("R8C",'[2]Mapa final'!$O$52),"")</f>
        <v/>
      </c>
      <c r="AC53" s="67" t="str">
        <f>IF(AND('[2]Mapa final'!$Y$53="Muy Baja",'[2]Mapa final'!$AA$53="Mayor"),CONCATENATE("R8C",'[2]Mapa final'!$O$53),"")</f>
        <v/>
      </c>
      <c r="AD53" s="67" t="str">
        <f>IF(AND('[2]Mapa final'!$Y$54="Muy Baja",'[2]Mapa final'!$AA$54="Mayor"),CONCATENATE("R8C",'[2]Mapa final'!$O$54),"")</f>
        <v/>
      </c>
      <c r="AE53" s="67" t="str">
        <f>IF(AND('[2]Mapa final'!$Y$55="Muy Baja",'[2]Mapa final'!$AA$55="Mayor"),CONCATENATE("R8C",'[2]Mapa final'!$O$55),"")</f>
        <v/>
      </c>
      <c r="AF53" s="67" t="str">
        <f>IF(AND('[2]Mapa final'!$Y$56="Muy Baja",'[2]Mapa final'!$AA$56="Mayor"),CONCATENATE("R8C",'[2]Mapa final'!$O$56),"")</f>
        <v/>
      </c>
      <c r="AG53" s="68" t="str">
        <f>IF(AND('[2]Mapa final'!$Y$57="Muy Baja",'[2]Mapa final'!$AA$57="Mayor"),CONCATENATE("R8C",'[2]Mapa final'!$O$57),"")</f>
        <v/>
      </c>
      <c r="AH53" s="69" t="str">
        <f>IF(AND('[2]Mapa final'!$Y$52="Muy Baja",'[2]Mapa final'!$AA$52="Catastrófico"),CONCATENATE("R8C",'[2]Mapa final'!$O$52),"")</f>
        <v/>
      </c>
      <c r="AI53" s="70" t="str">
        <f>IF(AND('[2]Mapa final'!$Y$53="Muy Baja",'[2]Mapa final'!$AA$53="Catastrófico"),CONCATENATE("R8C",'[2]Mapa final'!$O$53),"")</f>
        <v/>
      </c>
      <c r="AJ53" s="70" t="str">
        <f>IF(AND('[2]Mapa final'!$Y$54="Muy Baja",'[2]Mapa final'!$AA$54="Catastrófico"),CONCATENATE("R8C",'[2]Mapa final'!$O$54),"")</f>
        <v/>
      </c>
      <c r="AK53" s="70" t="str">
        <f>IF(AND('[2]Mapa final'!$Y$55="Muy Baja",'[2]Mapa final'!$AA$55="Catastrófico"),CONCATENATE("R8C",'[2]Mapa final'!$O$55),"")</f>
        <v/>
      </c>
      <c r="AL53" s="70" t="str">
        <f>IF(AND('[2]Mapa final'!$Y$56="Muy Baja",'[2]Mapa final'!$AA$56="Catastrófico"),CONCATENATE("R8C",'[2]Mapa final'!$O$56),"")</f>
        <v/>
      </c>
      <c r="AM53" s="71" t="str">
        <f>IF(AND('[2]Mapa final'!$Y$57="Muy Baja",'[2]Mapa final'!$AA$57="Catastrófico"),CONCATENATE("R8C",'[2]Mapa final'!$O$57),"")</f>
        <v/>
      </c>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row>
    <row r="54" spans="1:80" ht="15" customHeight="1" x14ac:dyDescent="0.25">
      <c r="A54" s="27"/>
      <c r="B54" s="841"/>
      <c r="C54" s="841"/>
      <c r="D54" s="842"/>
      <c r="E54" s="846"/>
      <c r="F54" s="847"/>
      <c r="G54" s="847"/>
      <c r="H54" s="847"/>
      <c r="I54" s="848"/>
      <c r="J54" s="90" t="str">
        <f>IF(AND('[2]Mapa final'!$Y$58="Muy Baja",'[2]Mapa final'!$AA$58="Leve"),CONCATENATE("R9C",'[2]Mapa final'!$O$58),"")</f>
        <v/>
      </c>
      <c r="K54" s="91" t="str">
        <f>IF(AND('[2]Mapa final'!$Y$59="Muy Baja",'[2]Mapa final'!$AA$59="Leve"),CONCATENATE("R9C",'[2]Mapa final'!$O$59),"")</f>
        <v/>
      </c>
      <c r="L54" s="91" t="str">
        <f>IF(AND('[2]Mapa final'!$Y$60="Muy Baja",'[2]Mapa final'!$AA$60="Leve"),CONCATENATE("R9C",'[2]Mapa final'!$O$60),"")</f>
        <v/>
      </c>
      <c r="M54" s="91" t="str">
        <f>IF(AND('[2]Mapa final'!$Y$61="Muy Baja",'[2]Mapa final'!$AA$61="Leve"),CONCATENATE("R9C",'[2]Mapa final'!$O$61),"")</f>
        <v/>
      </c>
      <c r="N54" s="91" t="str">
        <f>IF(AND('[2]Mapa final'!$Y$62="Muy Baja",'[2]Mapa final'!$AA$62="Leve"),CONCATENATE("R9C",'[2]Mapa final'!$O$62),"")</f>
        <v/>
      </c>
      <c r="O54" s="92" t="str">
        <f>IF(AND('[2]Mapa final'!$Y$63="Muy Baja",'[2]Mapa final'!$AA$63="Leve"),CONCATENATE("R9C",'[2]Mapa final'!$O$63),"")</f>
        <v/>
      </c>
      <c r="P54" s="90" t="str">
        <f>IF(AND('[2]Mapa final'!$Y$58="Muy Baja",'[2]Mapa final'!$AA$58="Menor"),CONCATENATE("R9C",'[2]Mapa final'!$O$58),"")</f>
        <v/>
      </c>
      <c r="Q54" s="91" t="str">
        <f>IF(AND('[2]Mapa final'!$Y$59="Muy Baja",'[2]Mapa final'!$AA$59="Menor"),CONCATENATE("R9C",'[2]Mapa final'!$O$59),"")</f>
        <v/>
      </c>
      <c r="R54" s="91" t="str">
        <f>IF(AND('[2]Mapa final'!$Y$60="Muy Baja",'[2]Mapa final'!$AA$60="Menor"),CONCATENATE("R9C",'[2]Mapa final'!$O$60),"")</f>
        <v/>
      </c>
      <c r="S54" s="91" t="str">
        <f>IF(AND('[2]Mapa final'!$Y$61="Muy Baja",'[2]Mapa final'!$AA$61="Menor"),CONCATENATE("R9C",'[2]Mapa final'!$O$61),"")</f>
        <v/>
      </c>
      <c r="T54" s="91" t="str">
        <f>IF(AND('[2]Mapa final'!$Y$62="Muy Baja",'[2]Mapa final'!$AA$62="Menor"),CONCATENATE("R9C",'[2]Mapa final'!$O$62),"")</f>
        <v/>
      </c>
      <c r="U54" s="92" t="str">
        <f>IF(AND('[2]Mapa final'!$Y$63="Muy Baja",'[2]Mapa final'!$AA$63="Menor"),CONCATENATE("R9C",'[2]Mapa final'!$O$63),"")</f>
        <v/>
      </c>
      <c r="V54" s="81" t="str">
        <f>IF(AND('[2]Mapa final'!$Y$58="Muy Baja",'[2]Mapa final'!$AA$58="Moderado"),CONCATENATE("R9C",'[2]Mapa final'!$O$58),"")</f>
        <v/>
      </c>
      <c r="W54" s="82" t="str">
        <f>IF(AND('[2]Mapa final'!$Y$59="Muy Baja",'[2]Mapa final'!$AA$59="Moderado"),CONCATENATE("R9C",'[2]Mapa final'!$O$59),"")</f>
        <v/>
      </c>
      <c r="X54" s="82" t="str">
        <f>IF(AND('[2]Mapa final'!$Y$60="Muy Baja",'[2]Mapa final'!$AA$60="Moderado"),CONCATENATE("R9C",'[2]Mapa final'!$O$60),"")</f>
        <v/>
      </c>
      <c r="Y54" s="82" t="str">
        <f>IF(AND('[2]Mapa final'!$Y$61="Muy Baja",'[2]Mapa final'!$AA$61="Moderado"),CONCATENATE("R9C",'[2]Mapa final'!$O$61),"")</f>
        <v/>
      </c>
      <c r="Z54" s="82" t="str">
        <f>IF(AND('[2]Mapa final'!$Y$62="Muy Baja",'[2]Mapa final'!$AA$62="Moderado"),CONCATENATE("R9C",'[2]Mapa final'!$O$62),"")</f>
        <v/>
      </c>
      <c r="AA54" s="83" t="str">
        <f>IF(AND('[2]Mapa final'!$Y$63="Muy Baja",'[2]Mapa final'!$AA$63="Moderado"),CONCATENATE("R9C",'[2]Mapa final'!$O$63),"")</f>
        <v/>
      </c>
      <c r="AB54" s="66" t="str">
        <f>IF(AND('[2]Mapa final'!$Y$58="Muy Baja",'[2]Mapa final'!$AA$58="Mayor"),CONCATENATE("R9C",'[2]Mapa final'!$O$58),"")</f>
        <v/>
      </c>
      <c r="AC54" s="67" t="str">
        <f>IF(AND('[2]Mapa final'!$Y$59="Muy Baja",'[2]Mapa final'!$AA$59="Mayor"),CONCATENATE("R9C",'[2]Mapa final'!$O$59),"")</f>
        <v/>
      </c>
      <c r="AD54" s="67" t="str">
        <f>IF(AND('[2]Mapa final'!$Y$60="Muy Baja",'[2]Mapa final'!$AA$60="Mayor"),CONCATENATE("R9C",'[2]Mapa final'!$O$60),"")</f>
        <v/>
      </c>
      <c r="AE54" s="67" t="str">
        <f>IF(AND('[2]Mapa final'!$Y$61="Muy Baja",'[2]Mapa final'!$AA$61="Mayor"),CONCATENATE("R9C",'[2]Mapa final'!$O$61),"")</f>
        <v/>
      </c>
      <c r="AF54" s="67" t="str">
        <f>IF(AND('[2]Mapa final'!$Y$62="Muy Baja",'[2]Mapa final'!$AA$62="Mayor"),CONCATENATE("R9C",'[2]Mapa final'!$O$62),"")</f>
        <v/>
      </c>
      <c r="AG54" s="68" t="str">
        <f>IF(AND('[2]Mapa final'!$Y$63="Muy Baja",'[2]Mapa final'!$AA$63="Mayor"),CONCATENATE("R9C",'[2]Mapa final'!$O$63),"")</f>
        <v/>
      </c>
      <c r="AH54" s="69" t="str">
        <f>IF(AND('[2]Mapa final'!$Y$58="Muy Baja",'[2]Mapa final'!$AA$58="Catastrófico"),CONCATENATE("R9C",'[2]Mapa final'!$O$58),"")</f>
        <v/>
      </c>
      <c r="AI54" s="70" t="str">
        <f>IF(AND('[2]Mapa final'!$Y$59="Muy Baja",'[2]Mapa final'!$AA$59="Catastrófico"),CONCATENATE("R9C",'[2]Mapa final'!$O$59),"")</f>
        <v/>
      </c>
      <c r="AJ54" s="70" t="str">
        <f>IF(AND('[2]Mapa final'!$Y$60="Muy Baja",'[2]Mapa final'!$AA$60="Catastrófico"),CONCATENATE("R9C",'[2]Mapa final'!$O$60),"")</f>
        <v/>
      </c>
      <c r="AK54" s="70" t="str">
        <f>IF(AND('[2]Mapa final'!$Y$61="Muy Baja",'[2]Mapa final'!$AA$61="Catastrófico"),CONCATENATE("R9C",'[2]Mapa final'!$O$61),"")</f>
        <v/>
      </c>
      <c r="AL54" s="70" t="str">
        <f>IF(AND('[2]Mapa final'!$Y$62="Muy Baja",'[2]Mapa final'!$AA$62="Catastrófico"),CONCATENATE("R9C",'[2]Mapa final'!$O$62),"")</f>
        <v/>
      </c>
      <c r="AM54" s="71" t="str">
        <f>IF(AND('[2]Mapa final'!$Y$63="Muy Baja",'[2]Mapa final'!$AA$63="Catastrófico"),CONCATENATE("R9C",'[2]Mapa final'!$O$63),"")</f>
        <v/>
      </c>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row>
    <row r="55" spans="1:80" ht="15.75" customHeight="1" thickBot="1" x14ac:dyDescent="0.3">
      <c r="A55" s="27"/>
      <c r="B55" s="841"/>
      <c r="C55" s="841"/>
      <c r="D55" s="842"/>
      <c r="E55" s="849"/>
      <c r="F55" s="850"/>
      <c r="G55" s="850"/>
      <c r="H55" s="850"/>
      <c r="I55" s="851"/>
      <c r="J55" s="93" t="str">
        <f>IF(AND('[2]Mapa final'!$Y$64="Muy Baja",'[2]Mapa final'!$AA$64="Leve"),CONCATENATE("R10C",'[2]Mapa final'!$O$64),"")</f>
        <v/>
      </c>
      <c r="K55" s="94" t="str">
        <f>IF(AND('[2]Mapa final'!$Y$65="Muy Baja",'[2]Mapa final'!$AA$65="Leve"),CONCATENATE("R10C",'[2]Mapa final'!$O$65),"")</f>
        <v/>
      </c>
      <c r="L55" s="94" t="str">
        <f>IF(AND('[2]Mapa final'!$Y$66="Muy Baja",'[2]Mapa final'!$AA$66="Leve"),CONCATENATE("R10C",'[2]Mapa final'!$O$66),"")</f>
        <v/>
      </c>
      <c r="M55" s="94" t="str">
        <f>IF(AND('[2]Mapa final'!$Y$67="Muy Baja",'[2]Mapa final'!$AA$67="Leve"),CONCATENATE("R10C",'[2]Mapa final'!$O$67),"")</f>
        <v/>
      </c>
      <c r="N55" s="94" t="str">
        <f>IF(AND('[2]Mapa final'!$Y$68="Muy Baja",'[2]Mapa final'!$AA$68="Leve"),CONCATENATE("R10C",'[2]Mapa final'!$O$68),"")</f>
        <v/>
      </c>
      <c r="O55" s="95" t="str">
        <f>IF(AND('[2]Mapa final'!$Y$69="Muy Baja",'[2]Mapa final'!$AA$69="Leve"),CONCATENATE("R10C",'[2]Mapa final'!$O$69),"")</f>
        <v/>
      </c>
      <c r="P55" s="93" t="str">
        <f>IF(AND('[2]Mapa final'!$Y$64="Muy Baja",'[2]Mapa final'!$AA$64="Menor"),CONCATENATE("R10C",'[2]Mapa final'!$O$64),"")</f>
        <v/>
      </c>
      <c r="Q55" s="94" t="str">
        <f>IF(AND('[2]Mapa final'!$Y$65="Muy Baja",'[2]Mapa final'!$AA$65="Menor"),CONCATENATE("R10C",'[2]Mapa final'!$O$65),"")</f>
        <v/>
      </c>
      <c r="R55" s="94" t="str">
        <f>IF(AND('[2]Mapa final'!$Y$66="Muy Baja",'[2]Mapa final'!$AA$66="Menor"),CONCATENATE("R10C",'[2]Mapa final'!$O$66),"")</f>
        <v/>
      </c>
      <c r="S55" s="94" t="str">
        <f>IF(AND('[2]Mapa final'!$Y$67="Muy Baja",'[2]Mapa final'!$AA$67="Menor"),CONCATENATE("R10C",'[2]Mapa final'!$O$67),"")</f>
        <v/>
      </c>
      <c r="T55" s="94" t="str">
        <f>IF(AND('[2]Mapa final'!$Y$68="Muy Baja",'[2]Mapa final'!$AA$68="Menor"),CONCATENATE("R10C",'[2]Mapa final'!$O$68),"")</f>
        <v/>
      </c>
      <c r="U55" s="95" t="str">
        <f>IF(AND('[2]Mapa final'!$Y$69="Muy Baja",'[2]Mapa final'!$AA$69="Menor"),CONCATENATE("R10C",'[2]Mapa final'!$O$69),"")</f>
        <v/>
      </c>
      <c r="V55" s="84" t="str">
        <f>IF(AND('[2]Mapa final'!$Y$64="Muy Baja",'[2]Mapa final'!$AA$64="Moderado"),CONCATENATE("R10C",'[2]Mapa final'!$O$64),"")</f>
        <v/>
      </c>
      <c r="W55" s="85" t="str">
        <f>IF(AND('[2]Mapa final'!$Y$65="Muy Baja",'[2]Mapa final'!$AA$65="Moderado"),CONCATENATE("R10C",'[2]Mapa final'!$O$65),"")</f>
        <v/>
      </c>
      <c r="X55" s="85" t="str">
        <f>IF(AND('[2]Mapa final'!$Y$66="Muy Baja",'[2]Mapa final'!$AA$66="Moderado"),CONCATENATE("R10C",'[2]Mapa final'!$O$66),"")</f>
        <v/>
      </c>
      <c r="Y55" s="85" t="str">
        <f>IF(AND('[2]Mapa final'!$Y$67="Muy Baja",'[2]Mapa final'!$AA$67="Moderado"),CONCATENATE("R10C",'[2]Mapa final'!$O$67),"")</f>
        <v/>
      </c>
      <c r="Z55" s="85" t="str">
        <f>IF(AND('[2]Mapa final'!$Y$68="Muy Baja",'[2]Mapa final'!$AA$68="Moderado"),CONCATENATE("R10C",'[2]Mapa final'!$O$68),"")</f>
        <v/>
      </c>
      <c r="AA55" s="86" t="str">
        <f>IF(AND('[2]Mapa final'!$Y$69="Muy Baja",'[2]Mapa final'!$AA$69="Moderado"),CONCATENATE("R10C",'[2]Mapa final'!$O$69),"")</f>
        <v/>
      </c>
      <c r="AB55" s="72" t="str">
        <f>IF(AND('[2]Mapa final'!$Y$64="Muy Baja",'[2]Mapa final'!$AA$64="Mayor"),CONCATENATE("R10C",'[2]Mapa final'!$O$64),"")</f>
        <v/>
      </c>
      <c r="AC55" s="73" t="str">
        <f>IF(AND('[2]Mapa final'!$Y$65="Muy Baja",'[2]Mapa final'!$AA$65="Mayor"),CONCATENATE("R10C",'[2]Mapa final'!$O$65),"")</f>
        <v/>
      </c>
      <c r="AD55" s="73" t="str">
        <f>IF(AND('[2]Mapa final'!$Y$66="Muy Baja",'[2]Mapa final'!$AA$66="Mayor"),CONCATENATE("R10C",'[2]Mapa final'!$O$66),"")</f>
        <v/>
      </c>
      <c r="AE55" s="73" t="str">
        <f>IF(AND('[2]Mapa final'!$Y$67="Muy Baja",'[2]Mapa final'!$AA$67="Mayor"),CONCATENATE("R10C",'[2]Mapa final'!$O$67),"")</f>
        <v/>
      </c>
      <c r="AF55" s="73" t="str">
        <f>IF(AND('[2]Mapa final'!$Y$68="Muy Baja",'[2]Mapa final'!$AA$68="Mayor"),CONCATENATE("R10C",'[2]Mapa final'!$O$68),"")</f>
        <v/>
      </c>
      <c r="AG55" s="74" t="str">
        <f>IF(AND('[2]Mapa final'!$Y$69="Muy Baja",'[2]Mapa final'!$AA$69="Mayor"),CONCATENATE("R10C",'[2]Mapa final'!$O$69),"")</f>
        <v/>
      </c>
      <c r="AH55" s="75" t="str">
        <f>IF(AND('[2]Mapa final'!$Y$64="Muy Baja",'[2]Mapa final'!$AA$64="Catastrófico"),CONCATENATE("R10C",'[2]Mapa final'!$O$64),"")</f>
        <v/>
      </c>
      <c r="AI55" s="76" t="str">
        <f>IF(AND('[2]Mapa final'!$Y$65="Muy Baja",'[2]Mapa final'!$AA$65="Catastrófico"),CONCATENATE("R10C",'[2]Mapa final'!$O$65),"")</f>
        <v/>
      </c>
      <c r="AJ55" s="76" t="str">
        <f>IF(AND('[2]Mapa final'!$Y$66="Muy Baja",'[2]Mapa final'!$AA$66="Catastrófico"),CONCATENATE("R10C",'[2]Mapa final'!$O$66),"")</f>
        <v/>
      </c>
      <c r="AK55" s="76" t="str">
        <f>IF(AND('[2]Mapa final'!$Y$67="Muy Baja",'[2]Mapa final'!$AA$67="Catastrófico"),CONCATENATE("R10C",'[2]Mapa final'!$O$67),"")</f>
        <v/>
      </c>
      <c r="AL55" s="76" t="str">
        <f>IF(AND('[2]Mapa final'!$Y$68="Muy Baja",'[2]Mapa final'!$AA$68="Catastrófico"),CONCATENATE("R10C",'[2]Mapa final'!$O$68),"")</f>
        <v/>
      </c>
      <c r="AM55" s="77" t="str">
        <f>IF(AND('[2]Mapa final'!$Y$69="Muy Baja",'[2]Mapa final'!$AA$69="Catastrófico"),CONCATENATE("R10C",'[2]Mapa final'!$O$69),"")</f>
        <v/>
      </c>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row>
    <row r="56" spans="1:80" x14ac:dyDescent="0.25">
      <c r="A56" s="27"/>
      <c r="B56" s="27"/>
      <c r="C56" s="27"/>
      <c r="D56" s="27"/>
      <c r="E56" s="27"/>
      <c r="F56" s="27"/>
      <c r="G56" s="27"/>
      <c r="H56" s="27"/>
      <c r="I56" s="27"/>
      <c r="J56" s="843" t="s">
        <v>265</v>
      </c>
      <c r="K56" s="844"/>
      <c r="L56" s="844"/>
      <c r="M56" s="844"/>
      <c r="N56" s="844"/>
      <c r="O56" s="845"/>
      <c r="P56" s="843" t="s">
        <v>266</v>
      </c>
      <c r="Q56" s="844"/>
      <c r="R56" s="844"/>
      <c r="S56" s="844"/>
      <c r="T56" s="844"/>
      <c r="U56" s="845"/>
      <c r="V56" s="843" t="s">
        <v>267</v>
      </c>
      <c r="W56" s="844"/>
      <c r="X56" s="844"/>
      <c r="Y56" s="844"/>
      <c r="Z56" s="844"/>
      <c r="AA56" s="845"/>
      <c r="AB56" s="843" t="s">
        <v>268</v>
      </c>
      <c r="AC56" s="852"/>
      <c r="AD56" s="844"/>
      <c r="AE56" s="844"/>
      <c r="AF56" s="844"/>
      <c r="AG56" s="845"/>
      <c r="AH56" s="843" t="s">
        <v>269</v>
      </c>
      <c r="AI56" s="844"/>
      <c r="AJ56" s="844"/>
      <c r="AK56" s="844"/>
      <c r="AL56" s="844"/>
      <c r="AM56" s="845"/>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row>
    <row r="57" spans="1:80" x14ac:dyDescent="0.25">
      <c r="A57" s="27"/>
      <c r="B57" s="27"/>
      <c r="C57" s="27"/>
      <c r="D57" s="27"/>
      <c r="E57" s="27"/>
      <c r="F57" s="27"/>
      <c r="G57" s="27"/>
      <c r="H57" s="27"/>
      <c r="I57" s="27"/>
      <c r="J57" s="846"/>
      <c r="K57" s="847"/>
      <c r="L57" s="847"/>
      <c r="M57" s="847"/>
      <c r="N57" s="847"/>
      <c r="O57" s="848"/>
      <c r="P57" s="846"/>
      <c r="Q57" s="847"/>
      <c r="R57" s="847"/>
      <c r="S57" s="847"/>
      <c r="T57" s="847"/>
      <c r="U57" s="848"/>
      <c r="V57" s="846"/>
      <c r="W57" s="847"/>
      <c r="X57" s="847"/>
      <c r="Y57" s="847"/>
      <c r="Z57" s="847"/>
      <c r="AA57" s="848"/>
      <c r="AB57" s="846"/>
      <c r="AC57" s="847"/>
      <c r="AD57" s="847"/>
      <c r="AE57" s="847"/>
      <c r="AF57" s="847"/>
      <c r="AG57" s="848"/>
      <c r="AH57" s="846"/>
      <c r="AI57" s="847"/>
      <c r="AJ57" s="847"/>
      <c r="AK57" s="847"/>
      <c r="AL57" s="847"/>
      <c r="AM57" s="848"/>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row>
    <row r="58" spans="1:80" x14ac:dyDescent="0.25">
      <c r="A58" s="27"/>
      <c r="B58" s="27"/>
      <c r="C58" s="27"/>
      <c r="D58" s="27"/>
      <c r="E58" s="27"/>
      <c r="F58" s="27"/>
      <c r="G58" s="27"/>
      <c r="H58" s="27"/>
      <c r="I58" s="27"/>
      <c r="J58" s="846"/>
      <c r="K58" s="847"/>
      <c r="L58" s="847"/>
      <c r="M58" s="847"/>
      <c r="N58" s="847"/>
      <c r="O58" s="848"/>
      <c r="P58" s="846"/>
      <c r="Q58" s="847"/>
      <c r="R58" s="847"/>
      <c r="S58" s="847"/>
      <c r="T58" s="847"/>
      <c r="U58" s="848"/>
      <c r="V58" s="846"/>
      <c r="W58" s="847"/>
      <c r="X58" s="847"/>
      <c r="Y58" s="847"/>
      <c r="Z58" s="847"/>
      <c r="AA58" s="848"/>
      <c r="AB58" s="846"/>
      <c r="AC58" s="847"/>
      <c r="AD58" s="847"/>
      <c r="AE58" s="847"/>
      <c r="AF58" s="847"/>
      <c r="AG58" s="848"/>
      <c r="AH58" s="846"/>
      <c r="AI58" s="847"/>
      <c r="AJ58" s="847"/>
      <c r="AK58" s="847"/>
      <c r="AL58" s="847"/>
      <c r="AM58" s="848"/>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row>
    <row r="59" spans="1:80" x14ac:dyDescent="0.25">
      <c r="A59" s="27"/>
      <c r="B59" s="27"/>
      <c r="C59" s="27"/>
      <c r="D59" s="27"/>
      <c r="E59" s="27"/>
      <c r="F59" s="27"/>
      <c r="G59" s="27"/>
      <c r="H59" s="27"/>
      <c r="I59" s="27"/>
      <c r="J59" s="846"/>
      <c r="K59" s="847"/>
      <c r="L59" s="847"/>
      <c r="M59" s="847"/>
      <c r="N59" s="847"/>
      <c r="O59" s="848"/>
      <c r="P59" s="846"/>
      <c r="Q59" s="847"/>
      <c r="R59" s="847"/>
      <c r="S59" s="847"/>
      <c r="T59" s="847"/>
      <c r="U59" s="848"/>
      <c r="V59" s="846"/>
      <c r="W59" s="847"/>
      <c r="X59" s="847"/>
      <c r="Y59" s="847"/>
      <c r="Z59" s="847"/>
      <c r="AA59" s="848"/>
      <c r="AB59" s="846"/>
      <c r="AC59" s="847"/>
      <c r="AD59" s="847"/>
      <c r="AE59" s="847"/>
      <c r="AF59" s="847"/>
      <c r="AG59" s="848"/>
      <c r="AH59" s="846"/>
      <c r="AI59" s="847"/>
      <c r="AJ59" s="847"/>
      <c r="AK59" s="847"/>
      <c r="AL59" s="847"/>
      <c r="AM59" s="848"/>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row>
    <row r="60" spans="1:80" x14ac:dyDescent="0.25">
      <c r="A60" s="27"/>
      <c r="B60" s="27"/>
      <c r="C60" s="27"/>
      <c r="D60" s="27"/>
      <c r="E60" s="27"/>
      <c r="F60" s="27"/>
      <c r="G60" s="27"/>
      <c r="H60" s="27"/>
      <c r="I60" s="27"/>
      <c r="J60" s="846"/>
      <c r="K60" s="847"/>
      <c r="L60" s="847"/>
      <c r="M60" s="847"/>
      <c r="N60" s="847"/>
      <c r="O60" s="848"/>
      <c r="P60" s="846"/>
      <c r="Q60" s="847"/>
      <c r="R60" s="847"/>
      <c r="S60" s="847"/>
      <c r="T60" s="847"/>
      <c r="U60" s="848"/>
      <c r="V60" s="846"/>
      <c r="W60" s="847"/>
      <c r="X60" s="847"/>
      <c r="Y60" s="847"/>
      <c r="Z60" s="847"/>
      <c r="AA60" s="848"/>
      <c r="AB60" s="846"/>
      <c r="AC60" s="847"/>
      <c r="AD60" s="847"/>
      <c r="AE60" s="847"/>
      <c r="AF60" s="847"/>
      <c r="AG60" s="848"/>
      <c r="AH60" s="846"/>
      <c r="AI60" s="847"/>
      <c r="AJ60" s="847"/>
      <c r="AK60" s="847"/>
      <c r="AL60" s="847"/>
      <c r="AM60" s="848"/>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row>
    <row r="61" spans="1:80" ht="15.75" thickBot="1" x14ac:dyDescent="0.3">
      <c r="A61" s="27"/>
      <c r="B61" s="27"/>
      <c r="C61" s="27"/>
      <c r="D61" s="27"/>
      <c r="E61" s="27"/>
      <c r="F61" s="27"/>
      <c r="G61" s="27"/>
      <c r="H61" s="27"/>
      <c r="I61" s="27"/>
      <c r="J61" s="849"/>
      <c r="K61" s="850"/>
      <c r="L61" s="850"/>
      <c r="M61" s="850"/>
      <c r="N61" s="850"/>
      <c r="O61" s="851"/>
      <c r="P61" s="849"/>
      <c r="Q61" s="850"/>
      <c r="R61" s="850"/>
      <c r="S61" s="850"/>
      <c r="T61" s="850"/>
      <c r="U61" s="851"/>
      <c r="V61" s="849"/>
      <c r="W61" s="850"/>
      <c r="X61" s="850"/>
      <c r="Y61" s="850"/>
      <c r="Z61" s="850"/>
      <c r="AA61" s="851"/>
      <c r="AB61" s="849"/>
      <c r="AC61" s="850"/>
      <c r="AD61" s="850"/>
      <c r="AE61" s="850"/>
      <c r="AF61" s="850"/>
      <c r="AG61" s="851"/>
      <c r="AH61" s="849"/>
      <c r="AI61" s="850"/>
      <c r="AJ61" s="850"/>
      <c r="AK61" s="850"/>
      <c r="AL61" s="850"/>
      <c r="AM61" s="851"/>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row>
    <row r="62" spans="1:80" x14ac:dyDescent="0.2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row>
    <row r="63" spans="1:80" ht="15" customHeight="1" x14ac:dyDescent="0.25">
      <c r="A63" s="27"/>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27"/>
      <c r="AV63" s="27"/>
      <c r="AW63" s="27"/>
      <c r="AX63" s="27"/>
      <c r="AY63" s="27"/>
      <c r="AZ63" s="27"/>
      <c r="BA63" s="27"/>
      <c r="BB63" s="27"/>
      <c r="BC63" s="27"/>
      <c r="BD63" s="27"/>
      <c r="BE63" s="27"/>
      <c r="BF63" s="27"/>
      <c r="BG63" s="27"/>
      <c r="BH63" s="27"/>
    </row>
    <row r="64" spans="1:80" ht="15" customHeight="1" x14ac:dyDescent="0.25">
      <c r="A64" s="27"/>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27"/>
      <c r="AV64" s="27"/>
      <c r="AW64" s="27"/>
      <c r="AX64" s="27"/>
      <c r="AY64" s="27"/>
      <c r="AZ64" s="27"/>
      <c r="BA64" s="27"/>
      <c r="BB64" s="27"/>
      <c r="BC64" s="27"/>
      <c r="BD64" s="27"/>
      <c r="BE64" s="27"/>
      <c r="BF64" s="27"/>
      <c r="BG64" s="27"/>
      <c r="BH64" s="27"/>
    </row>
    <row r="65" spans="1:60" x14ac:dyDescent="0.2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row>
    <row r="66" spans="1:60" x14ac:dyDescent="0.2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row>
    <row r="67" spans="1:60" x14ac:dyDescent="0.2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row>
    <row r="68" spans="1:60" x14ac:dyDescent="0.2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row>
    <row r="69" spans="1:60" x14ac:dyDescent="0.2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row>
    <row r="70" spans="1:60" x14ac:dyDescent="0.2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row>
    <row r="71" spans="1:60" x14ac:dyDescent="0.2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row>
    <row r="72" spans="1:60" x14ac:dyDescent="0.2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row>
    <row r="73" spans="1:60" x14ac:dyDescent="0.2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row>
    <row r="74" spans="1:60" x14ac:dyDescent="0.2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row>
    <row r="75" spans="1:60" x14ac:dyDescent="0.2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row>
    <row r="76" spans="1:60" x14ac:dyDescent="0.2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row>
    <row r="77" spans="1:60" x14ac:dyDescent="0.2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row>
    <row r="78" spans="1:60" x14ac:dyDescent="0.2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row>
    <row r="79" spans="1:60" x14ac:dyDescent="0.2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row>
    <row r="80" spans="1:60" x14ac:dyDescent="0.2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row>
    <row r="81" spans="1:60" x14ac:dyDescent="0.2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row>
    <row r="82" spans="1:60" x14ac:dyDescent="0.2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row>
    <row r="83" spans="1:60"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row>
    <row r="84" spans="1:60" x14ac:dyDescent="0.2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row>
    <row r="85" spans="1:60" x14ac:dyDescent="0.2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row>
    <row r="86" spans="1:60" x14ac:dyDescent="0.2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row>
    <row r="87" spans="1:60" x14ac:dyDescent="0.2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row>
    <row r="88" spans="1:60" x14ac:dyDescent="0.2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row>
    <row r="89" spans="1:60" x14ac:dyDescent="0.2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row>
    <row r="90" spans="1:60" x14ac:dyDescent="0.2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row>
    <row r="91" spans="1:60" x14ac:dyDescent="0.2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row>
    <row r="92" spans="1:60" x14ac:dyDescent="0.2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row>
    <row r="93" spans="1:60" x14ac:dyDescent="0.2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row>
    <row r="94" spans="1:60" x14ac:dyDescent="0.2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row>
    <row r="95" spans="1:60" x14ac:dyDescent="0.2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row>
    <row r="96" spans="1:60" x14ac:dyDescent="0.2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row>
    <row r="97" spans="1:60" x14ac:dyDescent="0.2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row>
    <row r="98" spans="1:60" x14ac:dyDescent="0.2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row>
    <row r="99" spans="1:60" x14ac:dyDescent="0.2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row>
    <row r="100" spans="1:60" x14ac:dyDescent="0.2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row>
    <row r="101" spans="1:60" x14ac:dyDescent="0.2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row>
    <row r="102" spans="1:60" x14ac:dyDescent="0.2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row>
    <row r="103" spans="1:60" x14ac:dyDescent="0.2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row>
    <row r="104" spans="1:60" x14ac:dyDescent="0.2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row>
    <row r="105" spans="1:60" x14ac:dyDescent="0.2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row>
    <row r="106" spans="1:60" x14ac:dyDescent="0.2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row>
    <row r="107" spans="1:60" x14ac:dyDescent="0.2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row>
    <row r="108" spans="1:60" x14ac:dyDescent="0.2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row>
    <row r="109" spans="1:60" x14ac:dyDescent="0.2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row>
    <row r="110" spans="1:60" x14ac:dyDescent="0.2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row>
    <row r="111" spans="1:60" x14ac:dyDescent="0.2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row>
    <row r="112" spans="1:60" x14ac:dyDescent="0.2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row>
    <row r="113" spans="1:60" x14ac:dyDescent="0.2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row>
    <row r="114" spans="1:60" x14ac:dyDescent="0.2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row>
    <row r="115" spans="1:60" x14ac:dyDescent="0.2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row>
    <row r="116" spans="1:60" x14ac:dyDescent="0.2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row>
    <row r="117" spans="1:60" x14ac:dyDescent="0.2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row>
    <row r="118" spans="1:60" x14ac:dyDescent="0.2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row>
    <row r="119" spans="1:60" x14ac:dyDescent="0.2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row>
    <row r="120" spans="1:60" x14ac:dyDescent="0.2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row>
    <row r="121" spans="1:60" x14ac:dyDescent="0.2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row>
    <row r="122" spans="1:60" x14ac:dyDescent="0.2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row>
    <row r="123" spans="1:60" x14ac:dyDescent="0.2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row>
    <row r="124" spans="1:60" x14ac:dyDescent="0.2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row>
    <row r="125" spans="1:60" x14ac:dyDescent="0.2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row>
    <row r="126" spans="1:60" x14ac:dyDescent="0.2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row>
    <row r="127" spans="1:60" x14ac:dyDescent="0.2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row>
    <row r="128" spans="1:60" x14ac:dyDescent="0.2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row>
    <row r="129" spans="1:60" x14ac:dyDescent="0.2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row>
    <row r="130" spans="1:60" x14ac:dyDescent="0.2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row>
    <row r="131" spans="1:60" x14ac:dyDescent="0.2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row>
    <row r="132" spans="1:60" x14ac:dyDescent="0.2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row>
    <row r="133" spans="1:60" x14ac:dyDescent="0.2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row>
    <row r="134" spans="1:60" x14ac:dyDescent="0.2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row>
    <row r="135" spans="1:60" x14ac:dyDescent="0.2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row>
    <row r="136" spans="1:60" x14ac:dyDescent="0.2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row>
    <row r="137" spans="1:60" x14ac:dyDescent="0.2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row>
    <row r="138" spans="1:60" x14ac:dyDescent="0.2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row>
    <row r="139" spans="1:60" x14ac:dyDescent="0.2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row>
    <row r="140" spans="1:60" x14ac:dyDescent="0.2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row>
    <row r="141" spans="1:60" x14ac:dyDescent="0.2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row>
    <row r="142" spans="1:60" x14ac:dyDescent="0.2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row>
    <row r="143" spans="1:60" x14ac:dyDescent="0.2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row>
    <row r="144" spans="1:60" x14ac:dyDescent="0.2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row>
    <row r="145" spans="1:60" x14ac:dyDescent="0.2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row>
    <row r="146" spans="1:60" x14ac:dyDescent="0.2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row>
    <row r="147" spans="1:60" x14ac:dyDescent="0.2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row>
    <row r="148" spans="1:60" x14ac:dyDescent="0.2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row>
    <row r="149" spans="1:60" x14ac:dyDescent="0.2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row>
    <row r="150" spans="1:60" x14ac:dyDescent="0.2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row>
    <row r="151" spans="1:60"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row>
    <row r="152" spans="1:60"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row>
    <row r="153" spans="1:60"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row>
    <row r="154" spans="1:60"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row>
    <row r="155" spans="1:60"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row>
    <row r="156" spans="1:60" x14ac:dyDescent="0.2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row>
    <row r="157" spans="1:60" x14ac:dyDescent="0.2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row>
    <row r="158" spans="1:60" x14ac:dyDescent="0.2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row>
    <row r="159" spans="1:60" x14ac:dyDescent="0.2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row>
    <row r="160" spans="1:60" x14ac:dyDescent="0.2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row>
    <row r="161" spans="1:60" x14ac:dyDescent="0.2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row>
    <row r="162" spans="1:60" x14ac:dyDescent="0.2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row>
    <row r="163" spans="1:60" x14ac:dyDescent="0.2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row>
    <row r="164" spans="1:60" x14ac:dyDescent="0.2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row>
    <row r="165" spans="1:60" x14ac:dyDescent="0.2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row>
    <row r="166" spans="1:60" x14ac:dyDescent="0.2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row>
    <row r="167" spans="1:60"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row>
    <row r="168" spans="1:60"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row>
    <row r="169" spans="1:60"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row>
    <row r="170" spans="1:60"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row>
    <row r="171" spans="1:60"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row>
    <row r="172" spans="1:60" x14ac:dyDescent="0.2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row>
    <row r="173" spans="1:60" x14ac:dyDescent="0.2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row>
    <row r="174" spans="1:60" x14ac:dyDescent="0.2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row>
    <row r="175" spans="1:60" x14ac:dyDescent="0.2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row>
    <row r="176" spans="1:60" x14ac:dyDescent="0.2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row>
    <row r="177" spans="1:60" x14ac:dyDescent="0.2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row>
    <row r="178" spans="1:60" x14ac:dyDescent="0.2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row>
    <row r="179" spans="1:60" x14ac:dyDescent="0.2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row>
    <row r="180" spans="1:60" x14ac:dyDescent="0.2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row>
    <row r="181" spans="1:60" x14ac:dyDescent="0.2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row>
    <row r="182" spans="1:60" x14ac:dyDescent="0.2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row>
    <row r="183" spans="1:60" x14ac:dyDescent="0.2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row>
    <row r="184" spans="1:60" x14ac:dyDescent="0.2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row>
    <row r="185" spans="1:60" x14ac:dyDescent="0.2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row>
    <row r="186" spans="1:60" x14ac:dyDescent="0.2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row>
    <row r="187" spans="1:60" x14ac:dyDescent="0.2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row>
    <row r="188" spans="1:60" x14ac:dyDescent="0.2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row>
    <row r="189" spans="1:60" x14ac:dyDescent="0.2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row>
    <row r="190" spans="1:60" x14ac:dyDescent="0.2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row>
    <row r="191" spans="1:60" x14ac:dyDescent="0.25">
      <c r="A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row>
    <row r="192" spans="1:60" x14ac:dyDescent="0.25">
      <c r="A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row>
    <row r="193" spans="1:60" x14ac:dyDescent="0.25">
      <c r="A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row>
    <row r="194" spans="1:60" x14ac:dyDescent="0.25">
      <c r="A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row>
    <row r="195" spans="1:60" x14ac:dyDescent="0.25">
      <c r="A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row>
    <row r="196" spans="1:60" x14ac:dyDescent="0.25">
      <c r="A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row>
    <row r="197" spans="1:60" x14ac:dyDescent="0.25">
      <c r="A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row>
    <row r="198" spans="1:60" x14ac:dyDescent="0.25">
      <c r="A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row>
    <row r="199" spans="1:60" x14ac:dyDescent="0.25">
      <c r="A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row>
    <row r="200" spans="1:60" x14ac:dyDescent="0.25">
      <c r="A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row>
    <row r="201" spans="1:60" x14ac:dyDescent="0.25">
      <c r="A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row>
    <row r="202" spans="1:60" x14ac:dyDescent="0.25">
      <c r="A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row>
    <row r="203" spans="1:60" x14ac:dyDescent="0.25">
      <c r="A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row>
    <row r="204" spans="1:60" x14ac:dyDescent="0.25">
      <c r="A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row>
    <row r="205" spans="1:60" x14ac:dyDescent="0.25">
      <c r="A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row>
    <row r="206" spans="1:60" x14ac:dyDescent="0.25">
      <c r="A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row>
    <row r="207" spans="1:60" x14ac:dyDescent="0.25">
      <c r="A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row>
    <row r="208" spans="1:60" x14ac:dyDescent="0.25">
      <c r="A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row>
    <row r="209" spans="1:60" x14ac:dyDescent="0.25">
      <c r="A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row>
    <row r="210" spans="1:60" x14ac:dyDescent="0.25">
      <c r="A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row>
    <row r="211" spans="1:60" x14ac:dyDescent="0.25">
      <c r="A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row>
    <row r="212" spans="1:60" x14ac:dyDescent="0.25">
      <c r="A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row>
    <row r="213" spans="1:60" x14ac:dyDescent="0.25">
      <c r="A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row>
    <row r="214" spans="1:60" x14ac:dyDescent="0.25">
      <c r="A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row>
    <row r="215" spans="1:60" x14ac:dyDescent="0.25">
      <c r="A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row>
    <row r="216" spans="1:60" x14ac:dyDescent="0.25">
      <c r="A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row>
    <row r="217" spans="1:60" x14ac:dyDescent="0.25">
      <c r="A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row>
    <row r="218" spans="1:60" x14ac:dyDescent="0.25">
      <c r="A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row>
    <row r="219" spans="1:60" x14ac:dyDescent="0.25">
      <c r="A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row>
    <row r="220" spans="1:60" x14ac:dyDescent="0.25">
      <c r="A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row>
    <row r="221" spans="1:60" x14ac:dyDescent="0.25">
      <c r="A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row>
    <row r="222" spans="1:60" x14ac:dyDescent="0.25">
      <c r="A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row>
    <row r="223" spans="1:60" x14ac:dyDescent="0.25">
      <c r="A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row>
    <row r="224" spans="1:60" x14ac:dyDescent="0.25">
      <c r="A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row>
    <row r="225" spans="1:60" x14ac:dyDescent="0.25">
      <c r="A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row>
    <row r="226" spans="1:60" x14ac:dyDescent="0.25">
      <c r="A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row>
    <row r="227" spans="1:60" x14ac:dyDescent="0.25">
      <c r="A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row>
    <row r="228" spans="1:60" x14ac:dyDescent="0.25">
      <c r="A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row>
    <row r="229" spans="1:60" x14ac:dyDescent="0.25">
      <c r="A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row>
    <row r="230" spans="1:60" x14ac:dyDescent="0.25">
      <c r="A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row>
    <row r="231" spans="1:60" x14ac:dyDescent="0.25">
      <c r="A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row>
    <row r="232" spans="1:60" x14ac:dyDescent="0.25">
      <c r="A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row>
    <row r="233" spans="1:60" x14ac:dyDescent="0.25">
      <c r="A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row>
    <row r="234" spans="1:60" x14ac:dyDescent="0.25">
      <c r="A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row>
    <row r="235" spans="1:60" x14ac:dyDescent="0.25">
      <c r="A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row>
    <row r="236" spans="1:60" x14ac:dyDescent="0.25">
      <c r="A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row>
    <row r="237" spans="1:60" x14ac:dyDescent="0.25">
      <c r="A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row>
    <row r="238" spans="1:60" x14ac:dyDescent="0.25">
      <c r="A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row>
    <row r="239" spans="1:60" x14ac:dyDescent="0.25">
      <c r="A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row>
    <row r="240" spans="1:60" x14ac:dyDescent="0.25">
      <c r="A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row>
    <row r="241" spans="1:60" x14ac:dyDescent="0.25">
      <c r="A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row>
    <row r="242" spans="1:60" x14ac:dyDescent="0.25">
      <c r="A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row>
    <row r="243" spans="1:60" x14ac:dyDescent="0.25">
      <c r="A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row>
    <row r="244" spans="1:60" x14ac:dyDescent="0.25">
      <c r="A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row>
    <row r="245" spans="1:60" x14ac:dyDescent="0.25">
      <c r="A245" s="27"/>
    </row>
    <row r="246" spans="1:60" x14ac:dyDescent="0.25">
      <c r="A246" s="27"/>
    </row>
    <row r="247" spans="1:60" x14ac:dyDescent="0.25">
      <c r="A247" s="27"/>
    </row>
    <row r="248" spans="1:60" x14ac:dyDescent="0.25">
      <c r="A248" s="27"/>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F6D63-3F30-435C-9C34-D97B06FBF965}">
  <dimension ref="A1:AK55"/>
  <sheetViews>
    <sheetView workbookViewId="0">
      <selection activeCell="C4" sqref="C4"/>
    </sheetView>
  </sheetViews>
  <sheetFormatPr baseColWidth="10" defaultRowHeight="15" x14ac:dyDescent="0.25"/>
  <cols>
    <col min="2" max="2" width="24.140625" customWidth="1"/>
    <col min="3" max="3" width="70.140625" customWidth="1"/>
    <col min="4" max="4" width="29.85546875" customWidth="1"/>
    <col min="6" max="6" width="15.7109375" customWidth="1"/>
    <col min="7" max="7" width="13.5703125" customWidth="1"/>
    <col min="8" max="8" width="12.7109375" customWidth="1"/>
    <col min="9" max="9" width="14" customWidth="1"/>
    <col min="10" max="10" width="14.28515625" customWidth="1"/>
  </cols>
  <sheetData>
    <row r="1" spans="1:37" ht="23.25" x14ac:dyDescent="0.25">
      <c r="A1" s="27"/>
      <c r="B1" s="892" t="s">
        <v>271</v>
      </c>
      <c r="C1" s="892"/>
      <c r="D1" s="892"/>
      <c r="E1" s="27"/>
      <c r="F1" s="27"/>
      <c r="G1" s="27"/>
      <c r="H1" s="27"/>
      <c r="I1" s="27"/>
      <c r="J1" s="27"/>
      <c r="K1" s="27"/>
      <c r="L1" s="27"/>
      <c r="M1" s="27"/>
      <c r="N1" s="27"/>
      <c r="O1" s="27"/>
      <c r="P1" s="27"/>
      <c r="Q1" s="27"/>
      <c r="R1" s="27"/>
      <c r="S1" s="27"/>
      <c r="T1" s="27"/>
      <c r="U1" s="27"/>
      <c r="V1" s="27"/>
      <c r="W1" s="27"/>
      <c r="X1" s="27"/>
      <c r="Y1" s="27"/>
      <c r="Z1" s="27"/>
      <c r="AA1" s="27"/>
      <c r="AB1" s="27"/>
      <c r="AC1" s="27"/>
      <c r="AD1" s="27"/>
      <c r="AE1" s="27"/>
    </row>
    <row r="2" spans="1:37" x14ac:dyDescent="0.25">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row>
    <row r="3" spans="1:37" ht="25.5" x14ac:dyDescent="0.25">
      <c r="A3" s="27"/>
      <c r="B3" s="97"/>
      <c r="C3" s="98" t="s">
        <v>149</v>
      </c>
      <c r="D3" s="98" t="s">
        <v>1</v>
      </c>
      <c r="E3" s="27"/>
      <c r="F3" s="899" t="s">
        <v>147</v>
      </c>
      <c r="G3" s="900"/>
      <c r="H3" s="900"/>
      <c r="I3" s="900"/>
      <c r="J3" s="901"/>
      <c r="K3" s="27"/>
      <c r="L3" s="27"/>
      <c r="M3" s="27"/>
      <c r="N3" s="27"/>
      <c r="O3" s="27"/>
      <c r="P3" s="27"/>
      <c r="Q3" s="27"/>
      <c r="R3" s="27"/>
      <c r="S3" s="27"/>
      <c r="T3" s="27"/>
      <c r="U3" s="27"/>
      <c r="V3" s="27"/>
      <c r="W3" s="27"/>
      <c r="X3" s="27"/>
      <c r="Y3" s="27"/>
      <c r="Z3" s="27"/>
      <c r="AA3" s="27"/>
      <c r="AB3" s="27"/>
      <c r="AC3" s="27"/>
      <c r="AD3" s="27"/>
      <c r="AE3" s="27"/>
    </row>
    <row r="4" spans="1:37" ht="51" x14ac:dyDescent="0.25">
      <c r="A4" s="27"/>
      <c r="B4" s="99" t="s">
        <v>272</v>
      </c>
      <c r="C4" s="100" t="s">
        <v>273</v>
      </c>
      <c r="D4" s="101">
        <v>0.2</v>
      </c>
      <c r="E4" s="27"/>
      <c r="F4" s="902" t="s">
        <v>148</v>
      </c>
      <c r="G4" s="902"/>
      <c r="H4" s="902"/>
      <c r="I4" s="110" t="s">
        <v>149</v>
      </c>
      <c r="J4" s="110" t="s">
        <v>150</v>
      </c>
      <c r="K4" s="27"/>
      <c r="L4" s="27"/>
      <c r="M4" s="27"/>
      <c r="N4" s="27"/>
      <c r="O4" s="27"/>
      <c r="P4" s="27"/>
      <c r="Q4" s="27"/>
      <c r="R4" s="27"/>
      <c r="S4" s="27"/>
      <c r="T4" s="27"/>
      <c r="U4" s="27"/>
      <c r="V4" s="27"/>
      <c r="W4" s="27"/>
      <c r="X4" s="27"/>
      <c r="Y4" s="27"/>
      <c r="Z4" s="27"/>
      <c r="AA4" s="27"/>
      <c r="AB4" s="27"/>
      <c r="AC4" s="27"/>
      <c r="AD4" s="27"/>
      <c r="AE4" s="27"/>
    </row>
    <row r="5" spans="1:37" ht="51" x14ac:dyDescent="0.25">
      <c r="A5" s="27"/>
      <c r="B5" s="102" t="s">
        <v>274</v>
      </c>
      <c r="C5" s="103" t="s">
        <v>275</v>
      </c>
      <c r="D5" s="104">
        <v>0.4</v>
      </c>
      <c r="E5" s="27"/>
      <c r="F5" s="903" t="s">
        <v>151</v>
      </c>
      <c r="G5" s="904"/>
      <c r="H5" s="905"/>
      <c r="I5" s="32" t="s">
        <v>155</v>
      </c>
      <c r="J5" s="32" t="s">
        <v>156</v>
      </c>
      <c r="K5" s="27"/>
      <c r="L5" s="27"/>
      <c r="M5" s="27"/>
      <c r="N5" s="27"/>
      <c r="O5" s="27"/>
      <c r="P5" s="27"/>
      <c r="Q5" s="27"/>
      <c r="R5" s="27"/>
      <c r="S5" s="27"/>
      <c r="T5" s="27"/>
      <c r="U5" s="27"/>
      <c r="V5" s="27"/>
      <c r="W5" s="27"/>
      <c r="X5" s="27"/>
      <c r="Y5" s="27"/>
      <c r="Z5" s="27"/>
      <c r="AA5" s="27"/>
      <c r="AB5" s="27"/>
      <c r="AC5" s="27"/>
      <c r="AD5" s="27"/>
      <c r="AE5" s="27"/>
    </row>
    <row r="6" spans="1:37" ht="51" x14ac:dyDescent="0.25">
      <c r="A6" s="27"/>
      <c r="B6" s="105" t="s">
        <v>158</v>
      </c>
      <c r="C6" s="103" t="s">
        <v>276</v>
      </c>
      <c r="D6" s="104">
        <v>0.6</v>
      </c>
      <c r="E6" s="27"/>
      <c r="F6" s="906" t="s">
        <v>152</v>
      </c>
      <c r="G6" s="906"/>
      <c r="H6" s="906"/>
      <c r="I6" s="111" t="s">
        <v>157</v>
      </c>
      <c r="J6" s="32" t="s">
        <v>158</v>
      </c>
      <c r="K6" s="27"/>
      <c r="L6" s="27"/>
      <c r="M6" s="27"/>
      <c r="N6" s="27"/>
      <c r="O6" s="27"/>
      <c r="P6" s="27"/>
      <c r="Q6" s="27"/>
      <c r="R6" s="27"/>
      <c r="S6" s="27"/>
      <c r="T6" s="27"/>
      <c r="U6" s="27"/>
      <c r="V6" s="27"/>
      <c r="W6" s="27"/>
      <c r="X6" s="27"/>
      <c r="Y6" s="27"/>
      <c r="Z6" s="27"/>
      <c r="AA6" s="27"/>
      <c r="AB6" s="27"/>
      <c r="AC6" s="27"/>
      <c r="AD6" s="27"/>
      <c r="AE6" s="27"/>
    </row>
    <row r="7" spans="1:37" ht="76.5" x14ac:dyDescent="0.25">
      <c r="A7" s="27"/>
      <c r="B7" s="106" t="s">
        <v>160</v>
      </c>
      <c r="C7" s="103" t="s">
        <v>277</v>
      </c>
      <c r="D7" s="104">
        <v>0.8</v>
      </c>
      <c r="E7" s="27"/>
      <c r="F7" s="903" t="s">
        <v>153</v>
      </c>
      <c r="G7" s="904"/>
      <c r="H7" s="905"/>
      <c r="I7" s="32" t="s">
        <v>159</v>
      </c>
      <c r="J7" s="32" t="s">
        <v>160</v>
      </c>
      <c r="K7" s="27"/>
      <c r="L7" s="27"/>
      <c r="M7" s="27"/>
      <c r="N7" s="27"/>
      <c r="O7" s="27"/>
      <c r="P7" s="27"/>
      <c r="Q7" s="27"/>
      <c r="R7" s="27"/>
      <c r="S7" s="27"/>
      <c r="T7" s="27"/>
      <c r="U7" s="27"/>
      <c r="V7" s="27"/>
      <c r="W7" s="27"/>
      <c r="X7" s="27"/>
      <c r="Y7" s="27"/>
      <c r="Z7" s="27"/>
      <c r="AA7" s="27"/>
      <c r="AB7" s="27"/>
      <c r="AC7" s="27"/>
      <c r="AD7" s="27"/>
      <c r="AE7" s="27"/>
    </row>
    <row r="8" spans="1:37" ht="51" x14ac:dyDescent="0.25">
      <c r="A8" s="27"/>
      <c r="B8" s="107" t="s">
        <v>278</v>
      </c>
      <c r="C8" s="103" t="s">
        <v>279</v>
      </c>
      <c r="D8" s="104">
        <v>1</v>
      </c>
      <c r="E8" s="27"/>
      <c r="F8" s="907" t="s">
        <v>154</v>
      </c>
      <c r="G8" s="908"/>
      <c r="H8" s="909"/>
      <c r="I8" s="32" t="s">
        <v>161</v>
      </c>
      <c r="J8" s="32" t="s">
        <v>162</v>
      </c>
      <c r="K8" s="27"/>
      <c r="L8" s="27"/>
      <c r="M8" s="27"/>
      <c r="N8" s="27"/>
      <c r="O8" s="27"/>
      <c r="P8" s="27"/>
      <c r="Q8" s="27"/>
      <c r="R8" s="27"/>
      <c r="S8" s="27"/>
      <c r="T8" s="27"/>
      <c r="U8" s="27"/>
      <c r="V8" s="27"/>
      <c r="W8" s="27"/>
      <c r="X8" s="27"/>
      <c r="Y8" s="27"/>
      <c r="Z8" s="27"/>
      <c r="AA8" s="27"/>
      <c r="AB8" s="27"/>
      <c r="AC8" s="27"/>
      <c r="AD8" s="27"/>
      <c r="AE8" s="27"/>
    </row>
    <row r="9" spans="1:37" x14ac:dyDescent="0.25">
      <c r="A9" s="27"/>
      <c r="B9" s="108"/>
      <c r="C9" s="108"/>
      <c r="D9" s="108"/>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row>
    <row r="10" spans="1:37" ht="16.5" x14ac:dyDescent="0.25">
      <c r="A10" s="27"/>
      <c r="B10" s="109"/>
      <c r="C10" s="108"/>
      <c r="D10" s="108"/>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row>
    <row r="11" spans="1:37" ht="49.5" customHeight="1" x14ac:dyDescent="0.25">
      <c r="A11" s="27"/>
      <c r="B11" s="893" t="s">
        <v>280</v>
      </c>
      <c r="C11" s="894"/>
      <c r="D11" s="894"/>
      <c r="E11" s="894"/>
      <c r="F11" s="895"/>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row>
    <row r="12" spans="1:37" ht="84.75" customHeight="1" x14ac:dyDescent="0.25">
      <c r="A12" s="27"/>
      <c r="B12" s="896" t="s">
        <v>281</v>
      </c>
      <c r="C12" s="897"/>
      <c r="D12" s="897"/>
      <c r="E12" s="897"/>
      <c r="F12" s="898"/>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row>
    <row r="13" spans="1:37" x14ac:dyDescent="0.25">
      <c r="A13" s="27"/>
      <c r="B13" s="108"/>
      <c r="C13" s="108"/>
      <c r="D13" s="108"/>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row>
    <row r="14" spans="1:37" x14ac:dyDescent="0.25">
      <c r="A14" s="27"/>
      <c r="B14" s="108"/>
      <c r="C14" s="108"/>
      <c r="D14" s="108"/>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row>
    <row r="15" spans="1:37" x14ac:dyDescent="0.25">
      <c r="A15" s="27"/>
      <c r="B15" s="108"/>
      <c r="C15" s="108"/>
      <c r="D15" s="108"/>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row>
    <row r="16" spans="1:37" x14ac:dyDescent="0.25">
      <c r="A16" s="27"/>
      <c r="B16" s="108"/>
      <c r="C16" s="108"/>
      <c r="D16" s="108"/>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row>
    <row r="17" spans="1:37" x14ac:dyDescent="0.25">
      <c r="A17" s="27"/>
      <c r="B17" s="108"/>
      <c r="C17" s="108"/>
      <c r="D17" s="108"/>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row>
    <row r="18" spans="1:37" x14ac:dyDescent="0.25">
      <c r="A18" s="27"/>
      <c r="B18" s="108"/>
      <c r="C18" s="108"/>
      <c r="D18" s="108"/>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row>
    <row r="19" spans="1:37" x14ac:dyDescent="0.2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row>
    <row r="20" spans="1:37" x14ac:dyDescent="0.2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row>
    <row r="21" spans="1:37" x14ac:dyDescent="0.2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row>
    <row r="22" spans="1:37" x14ac:dyDescent="0.2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row>
    <row r="23" spans="1:37" x14ac:dyDescent="0.2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row>
    <row r="24" spans="1:37" x14ac:dyDescent="0.2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row>
    <row r="25" spans="1:37" x14ac:dyDescent="0.2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row>
    <row r="26" spans="1:37" x14ac:dyDescent="0.2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row>
    <row r="27" spans="1:37" x14ac:dyDescent="0.2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row>
    <row r="28" spans="1:37" x14ac:dyDescent="0.2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row>
    <row r="29" spans="1:37" x14ac:dyDescent="0.2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7" x14ac:dyDescent="0.2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7" x14ac:dyDescent="0.2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7" x14ac:dyDescent="0.2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1" x14ac:dyDescent="0.25">
      <c r="A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row>
    <row r="34" spans="1:31" x14ac:dyDescent="0.25">
      <c r="A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row>
    <row r="35" spans="1:31" x14ac:dyDescent="0.25">
      <c r="A35" s="27"/>
    </row>
    <row r="36" spans="1:31" x14ac:dyDescent="0.25">
      <c r="A36" s="27"/>
    </row>
    <row r="37" spans="1:31" x14ac:dyDescent="0.25">
      <c r="A37" s="27"/>
    </row>
    <row r="38" spans="1:31" x14ac:dyDescent="0.25">
      <c r="A38" s="27"/>
    </row>
    <row r="39" spans="1:31" x14ac:dyDescent="0.25">
      <c r="A39" s="27"/>
    </row>
    <row r="40" spans="1:31" x14ac:dyDescent="0.25">
      <c r="A40" s="27"/>
    </row>
    <row r="41" spans="1:31" x14ac:dyDescent="0.25">
      <c r="A41" s="27"/>
    </row>
    <row r="42" spans="1:31" x14ac:dyDescent="0.25">
      <c r="A42" s="27"/>
    </row>
    <row r="43" spans="1:31" x14ac:dyDescent="0.25">
      <c r="A43" s="27"/>
    </row>
    <row r="44" spans="1:31" x14ac:dyDescent="0.25">
      <c r="A44" s="27"/>
    </row>
    <row r="45" spans="1:31" x14ac:dyDescent="0.25">
      <c r="A45" s="27"/>
    </row>
    <row r="46" spans="1:31" x14ac:dyDescent="0.25">
      <c r="A46" s="27"/>
    </row>
    <row r="47" spans="1:31" x14ac:dyDescent="0.25">
      <c r="A47" s="27"/>
    </row>
    <row r="48" spans="1:31" x14ac:dyDescent="0.25">
      <c r="A48" s="27"/>
    </row>
    <row r="49" spans="1:1" x14ac:dyDescent="0.25">
      <c r="A49" s="27"/>
    </row>
    <row r="50" spans="1:1" x14ac:dyDescent="0.25">
      <c r="A50" s="27"/>
    </row>
    <row r="51" spans="1:1" x14ac:dyDescent="0.25">
      <c r="A51" s="27"/>
    </row>
    <row r="52" spans="1:1" x14ac:dyDescent="0.25">
      <c r="A52" s="27"/>
    </row>
    <row r="53" spans="1:1" x14ac:dyDescent="0.25">
      <c r="A53" s="27"/>
    </row>
    <row r="54" spans="1:1" x14ac:dyDescent="0.25">
      <c r="A54" s="27"/>
    </row>
    <row r="55" spans="1:1" x14ac:dyDescent="0.25">
      <c r="A55" s="27"/>
    </row>
  </sheetData>
  <mergeCells count="9">
    <mergeCell ref="B1:D1"/>
    <mergeCell ref="B11:F11"/>
    <mergeCell ref="B12:F12"/>
    <mergeCell ref="F3:J3"/>
    <mergeCell ref="F4:H4"/>
    <mergeCell ref="F5:H5"/>
    <mergeCell ref="F6:H6"/>
    <mergeCell ref="F7:H7"/>
    <mergeCell ref="F8:H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CE0C-F65E-4034-B811-7B1DD2ED4B59}">
  <dimension ref="A1:U232"/>
  <sheetViews>
    <sheetView topLeftCell="B1" zoomScale="72" zoomScaleNormal="72" workbookViewId="0">
      <selection activeCell="B7" sqref="B7"/>
    </sheetView>
  </sheetViews>
  <sheetFormatPr baseColWidth="10" defaultRowHeight="15" x14ac:dyDescent="0.25"/>
  <cols>
    <col min="2" max="2" width="40.42578125" customWidth="1"/>
    <col min="3" max="3" width="73.5703125" customWidth="1"/>
    <col min="4" max="4" width="135" bestFit="1" customWidth="1"/>
    <col min="5" max="5" width="144.7109375" bestFit="1" customWidth="1"/>
  </cols>
  <sheetData>
    <row r="1" spans="1:21" ht="33.75" x14ac:dyDescent="0.25">
      <c r="A1" s="27"/>
      <c r="B1" s="910" t="s">
        <v>282</v>
      </c>
      <c r="C1" s="910"/>
      <c r="D1" s="910"/>
      <c r="E1" s="27"/>
      <c r="F1" s="27"/>
      <c r="G1" s="27"/>
      <c r="H1" s="27"/>
      <c r="I1" s="27"/>
      <c r="J1" s="27"/>
      <c r="K1" s="27"/>
      <c r="L1" s="27"/>
      <c r="M1" s="27"/>
      <c r="N1" s="27"/>
      <c r="O1" s="27"/>
      <c r="P1" s="27"/>
      <c r="Q1" s="27"/>
      <c r="R1" s="27"/>
      <c r="S1" s="27"/>
      <c r="T1" s="27"/>
      <c r="U1" s="27"/>
    </row>
    <row r="2" spans="1:21" x14ac:dyDescent="0.25">
      <c r="A2" s="27"/>
      <c r="B2" s="27"/>
      <c r="C2" s="27"/>
      <c r="D2" s="27"/>
      <c r="E2" s="27"/>
      <c r="F2" s="27"/>
      <c r="G2" s="27"/>
      <c r="H2" s="27"/>
      <c r="I2" s="27"/>
      <c r="J2" s="27"/>
      <c r="K2" s="27"/>
      <c r="L2" s="27"/>
      <c r="M2" s="27"/>
      <c r="N2" s="27"/>
      <c r="O2" s="27"/>
      <c r="P2" s="27"/>
      <c r="Q2" s="27"/>
      <c r="R2" s="27"/>
      <c r="S2" s="27"/>
      <c r="T2" s="27"/>
      <c r="U2" s="27"/>
    </row>
    <row r="3" spans="1:21" ht="60" x14ac:dyDescent="0.25">
      <c r="A3" s="27"/>
      <c r="B3" s="112"/>
      <c r="C3" s="113" t="s">
        <v>283</v>
      </c>
      <c r="D3" s="113" t="s">
        <v>284</v>
      </c>
      <c r="E3" s="27"/>
      <c r="F3" s="27"/>
      <c r="G3" s="27"/>
      <c r="H3" s="27"/>
      <c r="I3" s="27"/>
      <c r="J3" s="27"/>
      <c r="K3" s="27"/>
      <c r="L3" s="27"/>
      <c r="M3" s="27"/>
      <c r="N3" s="27"/>
      <c r="O3" s="27"/>
      <c r="P3" s="27"/>
      <c r="Q3" s="27"/>
      <c r="R3" s="27"/>
      <c r="S3" s="27"/>
      <c r="T3" s="27"/>
      <c r="U3" s="27"/>
    </row>
    <row r="4" spans="1:21" ht="71.25" customHeight="1" x14ac:dyDescent="0.25">
      <c r="A4" s="123" t="s">
        <v>37</v>
      </c>
      <c r="B4" s="114" t="s">
        <v>190</v>
      </c>
      <c r="C4" s="115" t="s">
        <v>285</v>
      </c>
      <c r="D4" s="116" t="s">
        <v>286</v>
      </c>
      <c r="E4" s="27"/>
      <c r="F4" s="27"/>
      <c r="G4" s="27"/>
      <c r="H4" s="27"/>
      <c r="I4" s="27"/>
      <c r="J4" s="27"/>
      <c r="K4" s="27"/>
      <c r="L4" s="27"/>
      <c r="M4" s="27"/>
      <c r="N4" s="27"/>
      <c r="O4" s="27"/>
      <c r="P4" s="27"/>
      <c r="Q4" s="27"/>
      <c r="R4" s="27"/>
      <c r="S4" s="27"/>
      <c r="T4" s="27"/>
      <c r="U4" s="27"/>
    </row>
    <row r="5" spans="1:21" ht="72.75" customHeight="1" x14ac:dyDescent="0.25">
      <c r="A5" s="123" t="s">
        <v>32</v>
      </c>
      <c r="B5" s="117" t="s">
        <v>287</v>
      </c>
      <c r="C5" s="118" t="s">
        <v>288</v>
      </c>
      <c r="D5" s="119" t="s">
        <v>289</v>
      </c>
      <c r="E5" s="27"/>
      <c r="F5" s="27"/>
      <c r="G5" s="27"/>
      <c r="H5" s="27"/>
      <c r="I5" s="27"/>
      <c r="J5" s="27"/>
      <c r="K5" s="27"/>
      <c r="L5" s="27"/>
      <c r="M5" s="27"/>
      <c r="N5" s="27"/>
      <c r="O5" s="27"/>
      <c r="P5" s="27"/>
      <c r="Q5" s="27"/>
      <c r="R5" s="27"/>
      <c r="S5" s="27"/>
      <c r="T5" s="27"/>
      <c r="U5" s="27"/>
    </row>
    <row r="6" spans="1:21" ht="78.75" customHeight="1" x14ac:dyDescent="0.25">
      <c r="A6" s="123" t="s">
        <v>8</v>
      </c>
      <c r="B6" s="120" t="s">
        <v>93</v>
      </c>
      <c r="C6" s="118" t="s">
        <v>290</v>
      </c>
      <c r="D6" s="119" t="s">
        <v>291</v>
      </c>
      <c r="E6" s="27"/>
      <c r="F6" s="27"/>
      <c r="G6" s="27"/>
      <c r="H6" s="27"/>
      <c r="I6" s="27"/>
      <c r="J6" s="27"/>
      <c r="K6" s="27"/>
      <c r="L6" s="27"/>
      <c r="M6" s="27"/>
      <c r="N6" s="27"/>
      <c r="O6" s="27"/>
      <c r="P6" s="27"/>
      <c r="Q6" s="27"/>
      <c r="R6" s="27"/>
      <c r="S6" s="27"/>
      <c r="T6" s="27"/>
      <c r="U6" s="27"/>
    </row>
    <row r="7" spans="1:21" ht="101.25" x14ac:dyDescent="0.25">
      <c r="A7" s="123" t="s">
        <v>33</v>
      </c>
      <c r="B7" s="121" t="s">
        <v>94</v>
      </c>
      <c r="C7" s="118" t="s">
        <v>292</v>
      </c>
      <c r="D7" s="119" t="s">
        <v>293</v>
      </c>
      <c r="E7" s="27"/>
      <c r="F7" s="27"/>
      <c r="G7" s="27"/>
      <c r="H7" s="27"/>
      <c r="I7" s="27"/>
      <c r="J7" s="27"/>
      <c r="K7" s="27"/>
      <c r="L7" s="27"/>
      <c r="M7" s="27"/>
      <c r="N7" s="27"/>
      <c r="O7" s="27"/>
      <c r="P7" s="27"/>
      <c r="Q7" s="27"/>
      <c r="R7" s="27"/>
      <c r="S7" s="27"/>
      <c r="T7" s="27"/>
      <c r="U7" s="27"/>
    </row>
    <row r="8" spans="1:21" ht="67.5" x14ac:dyDescent="0.25">
      <c r="A8" s="123" t="s">
        <v>296</v>
      </c>
      <c r="B8" s="122" t="s">
        <v>95</v>
      </c>
      <c r="C8" s="118" t="s">
        <v>294</v>
      </c>
      <c r="D8" s="119" t="s">
        <v>295</v>
      </c>
      <c r="E8" s="27"/>
      <c r="F8" s="27"/>
      <c r="G8" s="27"/>
      <c r="H8" s="27"/>
      <c r="I8" s="27"/>
      <c r="J8" s="27"/>
      <c r="K8" s="27"/>
      <c r="L8" s="27"/>
      <c r="M8" s="27"/>
      <c r="N8" s="27"/>
      <c r="O8" s="27"/>
      <c r="P8" s="27"/>
      <c r="Q8" s="27"/>
      <c r="R8" s="27"/>
      <c r="S8" s="27"/>
      <c r="T8" s="27"/>
      <c r="U8" s="27"/>
    </row>
    <row r="9" spans="1:21" ht="20.25" x14ac:dyDescent="0.25">
      <c r="A9" s="123"/>
      <c r="B9" s="123"/>
      <c r="C9" s="124"/>
      <c r="D9" s="124"/>
      <c r="E9" s="27"/>
      <c r="F9" s="27"/>
      <c r="G9" s="27"/>
      <c r="H9" s="27"/>
      <c r="I9" s="27"/>
      <c r="J9" s="27"/>
      <c r="K9" s="27"/>
      <c r="L9" s="27"/>
      <c r="M9" s="27"/>
      <c r="N9" s="27"/>
      <c r="O9" s="27"/>
      <c r="P9" s="27"/>
      <c r="Q9" s="27"/>
      <c r="R9" s="27"/>
      <c r="S9" s="27"/>
      <c r="T9" s="27"/>
      <c r="U9" s="27"/>
    </row>
    <row r="10" spans="1:21" ht="16.5" x14ac:dyDescent="0.25">
      <c r="A10" s="123"/>
      <c r="B10" s="125"/>
      <c r="C10" s="125"/>
      <c r="D10" s="125"/>
      <c r="E10" s="27"/>
      <c r="F10" s="27"/>
      <c r="G10" s="27"/>
      <c r="H10" s="27"/>
      <c r="I10" s="27"/>
      <c r="J10" s="27"/>
      <c r="K10" s="27"/>
      <c r="L10" s="27"/>
      <c r="M10" s="27"/>
      <c r="N10" s="27"/>
      <c r="O10" s="27"/>
      <c r="P10" s="27"/>
      <c r="Q10" s="27"/>
      <c r="R10" s="27"/>
      <c r="S10" s="27"/>
      <c r="T10" s="27"/>
      <c r="U10" s="27"/>
    </row>
    <row r="11" spans="1:21" ht="57.75" customHeight="1" x14ac:dyDescent="0.25">
      <c r="A11" s="123"/>
      <c r="B11" s="911" t="s">
        <v>386</v>
      </c>
      <c r="C11" s="911"/>
      <c r="D11" s="911"/>
      <c r="E11" s="27"/>
      <c r="F11" s="27"/>
      <c r="G11" s="27"/>
      <c r="H11" s="27"/>
      <c r="I11" s="27"/>
      <c r="J11" s="27"/>
      <c r="K11" s="27"/>
      <c r="L11" s="27"/>
      <c r="M11" s="27"/>
      <c r="N11" s="27"/>
      <c r="O11" s="27"/>
      <c r="P11" s="27"/>
      <c r="Q11" s="27"/>
      <c r="R11" s="27"/>
      <c r="S11" s="27"/>
      <c r="T11" s="27"/>
      <c r="U11" s="27"/>
    </row>
    <row r="12" spans="1:21" x14ac:dyDescent="0.25">
      <c r="A12" s="123"/>
      <c r="B12" s="912" t="s">
        <v>304</v>
      </c>
      <c r="C12" s="912"/>
      <c r="D12" s="912"/>
      <c r="E12" s="27"/>
      <c r="F12" s="27"/>
      <c r="G12" s="27"/>
      <c r="H12" s="27"/>
      <c r="I12" s="27"/>
      <c r="J12" s="27"/>
      <c r="K12" s="27"/>
      <c r="L12" s="27"/>
      <c r="M12" s="27"/>
      <c r="N12" s="27"/>
      <c r="O12" s="27"/>
      <c r="P12" s="27"/>
      <c r="Q12" s="27"/>
      <c r="R12" s="27"/>
      <c r="S12" s="27"/>
      <c r="T12" s="27"/>
      <c r="U12" s="27"/>
    </row>
    <row r="13" spans="1:21" ht="60.75" customHeight="1" x14ac:dyDescent="0.25">
      <c r="A13" s="123"/>
      <c r="B13" s="912"/>
      <c r="C13" s="912"/>
      <c r="D13" s="912"/>
      <c r="E13" s="27"/>
      <c r="F13" s="27"/>
      <c r="G13" s="27"/>
      <c r="H13" s="27"/>
      <c r="I13" s="27"/>
      <c r="J13" s="27"/>
      <c r="K13" s="27"/>
      <c r="L13" s="27"/>
      <c r="M13" s="27"/>
      <c r="N13" s="27"/>
      <c r="O13" s="27"/>
      <c r="P13" s="27"/>
      <c r="Q13" s="27"/>
      <c r="R13" s="27"/>
      <c r="S13" s="27"/>
      <c r="T13" s="27"/>
      <c r="U13" s="27"/>
    </row>
    <row r="14" spans="1:21" ht="54.75" customHeight="1" x14ac:dyDescent="0.25">
      <c r="A14" s="123"/>
      <c r="B14" s="913" t="s">
        <v>305</v>
      </c>
      <c r="C14" s="913"/>
      <c r="D14" s="913"/>
      <c r="E14" s="27"/>
      <c r="F14" s="27"/>
      <c r="G14" s="27"/>
      <c r="H14" s="27"/>
      <c r="I14" s="27"/>
      <c r="J14" s="27"/>
      <c r="K14" s="27"/>
      <c r="L14" s="27"/>
      <c r="M14" s="27"/>
      <c r="N14" s="27"/>
      <c r="O14" s="27"/>
      <c r="P14" s="27"/>
      <c r="Q14" s="27"/>
      <c r="R14" s="27"/>
      <c r="S14" s="27"/>
      <c r="T14" s="27"/>
      <c r="U14" s="27"/>
    </row>
    <row r="15" spans="1:21" x14ac:dyDescent="0.25">
      <c r="A15" s="123"/>
      <c r="B15" s="123"/>
      <c r="C15" s="123" t="s">
        <v>297</v>
      </c>
      <c r="D15" s="123" t="s">
        <v>298</v>
      </c>
      <c r="E15" s="27"/>
      <c r="F15" s="27"/>
      <c r="G15" s="27"/>
      <c r="H15" s="27"/>
      <c r="I15" s="27"/>
      <c r="J15" s="27"/>
      <c r="K15" s="27"/>
      <c r="L15" s="27"/>
      <c r="M15" s="27"/>
      <c r="N15" s="27"/>
      <c r="O15" s="27"/>
      <c r="P15" s="27"/>
      <c r="Q15" s="27"/>
      <c r="R15" s="27"/>
      <c r="S15" s="27"/>
      <c r="T15" s="27"/>
      <c r="U15" s="27"/>
    </row>
    <row r="16" spans="1:21" x14ac:dyDescent="0.25">
      <c r="A16" s="123"/>
      <c r="B16" s="123"/>
      <c r="C16" s="123"/>
      <c r="D16" s="123"/>
      <c r="E16" s="27"/>
      <c r="F16" s="27"/>
      <c r="G16" s="27"/>
      <c r="H16" s="27"/>
      <c r="I16" s="27"/>
      <c r="J16" s="27"/>
      <c r="K16" s="27"/>
      <c r="L16" s="27"/>
      <c r="M16" s="27"/>
      <c r="N16" s="27"/>
      <c r="O16" s="27"/>
    </row>
    <row r="17" spans="1:15" x14ac:dyDescent="0.25">
      <c r="A17" s="123"/>
      <c r="B17" s="123"/>
      <c r="C17" s="123"/>
      <c r="D17" s="123"/>
      <c r="E17" s="27"/>
      <c r="F17" s="27"/>
      <c r="G17" s="27"/>
      <c r="H17" s="27"/>
      <c r="I17" s="27"/>
      <c r="J17" s="27"/>
      <c r="K17" s="27"/>
      <c r="L17" s="27"/>
      <c r="M17" s="27"/>
      <c r="N17" s="27"/>
      <c r="O17" s="27"/>
    </row>
    <row r="18" spans="1:15" x14ac:dyDescent="0.25">
      <c r="A18" s="123"/>
      <c r="B18" s="108"/>
      <c r="C18" s="108"/>
      <c r="D18" s="108"/>
      <c r="E18" s="27"/>
      <c r="F18" s="27"/>
      <c r="G18" s="27"/>
      <c r="H18" s="27"/>
      <c r="I18" s="27"/>
      <c r="J18" s="27"/>
      <c r="K18" s="27"/>
      <c r="L18" s="27"/>
      <c r="M18" s="27"/>
      <c r="N18" s="27"/>
      <c r="O18" s="27"/>
    </row>
    <row r="19" spans="1:15" x14ac:dyDescent="0.25">
      <c r="A19" s="123"/>
      <c r="B19" s="108"/>
      <c r="C19" s="108"/>
      <c r="D19" s="108"/>
      <c r="E19" s="27"/>
      <c r="F19" s="27"/>
      <c r="G19" s="27"/>
      <c r="H19" s="27"/>
      <c r="I19" s="27"/>
      <c r="J19" s="27"/>
      <c r="K19" s="27"/>
      <c r="L19" s="27"/>
      <c r="M19" s="27"/>
      <c r="N19" s="27"/>
      <c r="O19" s="27"/>
    </row>
    <row r="20" spans="1:15" x14ac:dyDescent="0.25">
      <c r="A20" s="123"/>
      <c r="B20" s="108"/>
      <c r="C20" s="108"/>
      <c r="D20" s="108"/>
      <c r="E20" s="27"/>
      <c r="F20" s="27"/>
      <c r="G20" s="27"/>
      <c r="H20" s="27"/>
      <c r="I20" s="27"/>
      <c r="J20" s="27"/>
      <c r="K20" s="27"/>
      <c r="L20" s="27"/>
      <c r="M20" s="27"/>
      <c r="N20" s="27"/>
      <c r="O20" s="27"/>
    </row>
    <row r="21" spans="1:15" x14ac:dyDescent="0.25">
      <c r="A21" s="123"/>
      <c r="B21" s="108"/>
      <c r="C21" s="108"/>
      <c r="D21" s="108"/>
      <c r="E21" s="27"/>
      <c r="F21" s="27"/>
      <c r="G21" s="27"/>
      <c r="H21" s="27"/>
      <c r="I21" s="27"/>
      <c r="J21" s="27"/>
      <c r="K21" s="27"/>
      <c r="L21" s="27"/>
      <c r="M21" s="27"/>
      <c r="N21" s="27"/>
      <c r="O21" s="27"/>
    </row>
    <row r="22" spans="1:15" ht="20.25" x14ac:dyDescent="0.25">
      <c r="A22" s="123"/>
      <c r="B22" s="123"/>
      <c r="C22" s="124"/>
      <c r="D22" s="124"/>
      <c r="E22" s="27"/>
      <c r="F22" s="27"/>
      <c r="G22" s="27"/>
      <c r="H22" s="27"/>
      <c r="I22" s="27"/>
      <c r="J22" s="27"/>
      <c r="K22" s="27"/>
      <c r="L22" s="27"/>
      <c r="M22" s="27"/>
      <c r="N22" s="27"/>
      <c r="O22" s="27"/>
    </row>
    <row r="23" spans="1:15" ht="20.25" x14ac:dyDescent="0.25">
      <c r="A23" s="123"/>
      <c r="B23" s="123"/>
      <c r="C23" s="124"/>
      <c r="D23" s="124"/>
      <c r="E23" s="27"/>
      <c r="F23" s="27"/>
      <c r="G23" s="27"/>
      <c r="H23" s="27"/>
      <c r="I23" s="27"/>
      <c r="J23" s="27"/>
      <c r="K23" s="27"/>
      <c r="L23" s="27"/>
      <c r="M23" s="27"/>
      <c r="N23" s="27"/>
      <c r="O23" s="27"/>
    </row>
    <row r="24" spans="1:15" ht="20.25" x14ac:dyDescent="0.25">
      <c r="A24" s="123"/>
      <c r="B24" s="123"/>
      <c r="C24" s="124"/>
      <c r="D24" s="124"/>
      <c r="E24" s="27"/>
      <c r="F24" s="27"/>
      <c r="G24" s="27"/>
      <c r="H24" s="27"/>
      <c r="I24" s="27"/>
      <c r="J24" s="27"/>
      <c r="K24" s="27"/>
      <c r="L24" s="27"/>
      <c r="M24" s="27"/>
      <c r="N24" s="27"/>
      <c r="O24" s="27"/>
    </row>
    <row r="25" spans="1:15" ht="20.25" x14ac:dyDescent="0.25">
      <c r="A25" s="123"/>
      <c r="B25" s="123"/>
      <c r="C25" s="124"/>
      <c r="D25" s="124"/>
      <c r="E25" s="27"/>
      <c r="F25" s="27"/>
      <c r="G25" s="27"/>
      <c r="H25" s="27"/>
      <c r="I25" s="27"/>
      <c r="J25" s="27"/>
      <c r="K25" s="27"/>
      <c r="L25" s="27"/>
      <c r="M25" s="27"/>
      <c r="N25" s="27"/>
      <c r="O25" s="27"/>
    </row>
    <row r="26" spans="1:15" ht="20.25" x14ac:dyDescent="0.25">
      <c r="A26" s="123"/>
      <c r="B26" s="123"/>
      <c r="C26" s="124"/>
      <c r="D26" s="124"/>
      <c r="E26" s="27"/>
      <c r="F26" s="27"/>
      <c r="G26" s="27"/>
      <c r="H26" s="27"/>
      <c r="I26" s="27"/>
      <c r="J26" s="27"/>
      <c r="K26" s="27"/>
      <c r="L26" s="27"/>
      <c r="M26" s="27"/>
      <c r="N26" s="27"/>
      <c r="O26" s="27"/>
    </row>
    <row r="27" spans="1:15" ht="20.25" x14ac:dyDescent="0.25">
      <c r="A27" s="123"/>
      <c r="B27" s="123"/>
      <c r="C27" s="124"/>
      <c r="D27" s="124"/>
      <c r="E27" s="27"/>
      <c r="F27" s="27"/>
      <c r="G27" s="27"/>
      <c r="H27" s="27"/>
      <c r="I27" s="27"/>
      <c r="J27" s="27"/>
      <c r="K27" s="27"/>
      <c r="L27" s="27"/>
      <c r="M27" s="27"/>
      <c r="N27" s="27"/>
      <c r="O27" s="27"/>
    </row>
    <row r="28" spans="1:15" ht="20.25" x14ac:dyDescent="0.25">
      <c r="A28" s="123"/>
      <c r="B28" s="123"/>
      <c r="C28" s="124"/>
      <c r="D28" s="124"/>
      <c r="E28" s="27"/>
      <c r="F28" s="27"/>
      <c r="G28" s="27"/>
      <c r="H28" s="27"/>
      <c r="I28" s="27"/>
      <c r="J28" s="27"/>
      <c r="K28" s="27"/>
      <c r="L28" s="27"/>
      <c r="M28" s="27"/>
      <c r="N28" s="27"/>
      <c r="O28" s="27"/>
    </row>
    <row r="29" spans="1:15" ht="20.25" x14ac:dyDescent="0.25">
      <c r="A29" s="123"/>
      <c r="B29" s="123"/>
      <c r="C29" s="124"/>
      <c r="D29" s="124"/>
      <c r="E29" s="27"/>
      <c r="F29" s="27"/>
      <c r="G29" s="27"/>
      <c r="H29" s="27"/>
      <c r="I29" s="27"/>
      <c r="J29" s="27"/>
      <c r="K29" s="27"/>
      <c r="L29" s="27"/>
      <c r="M29" s="27"/>
      <c r="N29" s="27"/>
      <c r="O29" s="27"/>
    </row>
    <row r="30" spans="1:15" ht="20.25" x14ac:dyDescent="0.25">
      <c r="A30" s="123"/>
      <c r="B30" s="123"/>
      <c r="C30" s="124"/>
      <c r="D30" s="124"/>
      <c r="E30" s="27"/>
      <c r="F30" s="27"/>
      <c r="G30" s="27"/>
      <c r="H30" s="27"/>
      <c r="I30" s="27"/>
      <c r="J30" s="27"/>
      <c r="K30" s="27"/>
      <c r="L30" s="27"/>
      <c r="M30" s="27"/>
      <c r="N30" s="27"/>
      <c r="O30" s="27"/>
    </row>
    <row r="31" spans="1:15" ht="20.25" x14ac:dyDescent="0.25">
      <c r="A31" s="123"/>
      <c r="B31" s="123"/>
      <c r="C31" s="124"/>
      <c r="D31" s="124"/>
      <c r="E31" s="27"/>
      <c r="F31" s="27"/>
      <c r="G31" s="27"/>
      <c r="H31" s="27"/>
      <c r="I31" s="27"/>
      <c r="J31" s="27"/>
      <c r="K31" s="27"/>
      <c r="L31" s="27"/>
      <c r="M31" s="27"/>
      <c r="N31" s="27"/>
      <c r="O31" s="27"/>
    </row>
    <row r="32" spans="1:15" ht="20.25" x14ac:dyDescent="0.25">
      <c r="A32" s="123"/>
      <c r="B32" s="123"/>
      <c r="C32" s="124"/>
      <c r="D32" s="124"/>
      <c r="E32" s="27"/>
      <c r="F32" s="27"/>
      <c r="G32" s="27"/>
      <c r="H32" s="27"/>
      <c r="I32" s="27"/>
      <c r="J32" s="27"/>
      <c r="K32" s="27"/>
      <c r="L32" s="27"/>
      <c r="M32" s="27"/>
      <c r="N32" s="27"/>
      <c r="O32" s="27"/>
    </row>
    <row r="33" spans="1:15" ht="20.25" x14ac:dyDescent="0.25">
      <c r="A33" s="123"/>
      <c r="B33" s="123"/>
      <c r="C33" s="124"/>
      <c r="D33" s="124"/>
      <c r="E33" s="27"/>
      <c r="F33" s="27"/>
      <c r="G33" s="27"/>
      <c r="H33" s="27"/>
      <c r="I33" s="27"/>
      <c r="J33" s="27"/>
      <c r="K33" s="27"/>
      <c r="L33" s="27"/>
      <c r="M33" s="27"/>
      <c r="N33" s="27"/>
      <c r="O33" s="27"/>
    </row>
    <row r="34" spans="1:15" ht="20.25" x14ac:dyDescent="0.25">
      <c r="A34" s="123"/>
      <c r="B34" s="123"/>
      <c r="C34" s="124"/>
      <c r="D34" s="124"/>
      <c r="E34" s="27"/>
      <c r="F34" s="27"/>
      <c r="G34" s="27"/>
      <c r="H34" s="27"/>
      <c r="I34" s="27"/>
      <c r="J34" s="27"/>
      <c r="K34" s="27"/>
      <c r="L34" s="27"/>
      <c r="M34" s="27"/>
      <c r="N34" s="27"/>
      <c r="O34" s="27"/>
    </row>
    <row r="35" spans="1:15" ht="20.25" x14ac:dyDescent="0.25">
      <c r="A35" s="123"/>
      <c r="B35" s="123"/>
      <c r="C35" s="124"/>
      <c r="D35" s="124"/>
      <c r="E35" s="27"/>
      <c r="F35" s="27"/>
      <c r="G35" s="27"/>
      <c r="H35" s="27"/>
      <c r="I35" s="27"/>
      <c r="J35" s="27"/>
      <c r="K35" s="27"/>
      <c r="L35" s="27"/>
      <c r="M35" s="27"/>
      <c r="N35" s="27"/>
      <c r="O35" s="27"/>
    </row>
    <row r="36" spans="1:15" ht="20.25" x14ac:dyDescent="0.25">
      <c r="A36" s="123"/>
      <c r="B36" s="123"/>
      <c r="C36" s="124"/>
      <c r="D36" s="124"/>
      <c r="E36" s="27"/>
      <c r="F36" s="27"/>
      <c r="G36" s="27"/>
      <c r="H36" s="27"/>
      <c r="I36" s="27"/>
      <c r="J36" s="27"/>
      <c r="K36" s="27"/>
      <c r="L36" s="27"/>
      <c r="M36" s="27"/>
      <c r="N36" s="27"/>
      <c r="O36" s="27"/>
    </row>
    <row r="37" spans="1:15" ht="20.25" x14ac:dyDescent="0.25">
      <c r="A37" s="123"/>
      <c r="B37" s="123"/>
      <c r="C37" s="124"/>
      <c r="D37" s="124"/>
      <c r="E37" s="27"/>
      <c r="F37" s="27"/>
      <c r="G37" s="27"/>
      <c r="H37" s="27"/>
      <c r="I37" s="27"/>
      <c r="J37" s="27"/>
      <c r="K37" s="27"/>
      <c r="L37" s="27"/>
      <c r="M37" s="27"/>
      <c r="N37" s="27"/>
      <c r="O37" s="27"/>
    </row>
    <row r="38" spans="1:15" ht="20.25" x14ac:dyDescent="0.25">
      <c r="A38" s="123"/>
      <c r="B38" s="123"/>
      <c r="C38" s="124"/>
      <c r="D38" s="124"/>
      <c r="E38" s="27"/>
      <c r="F38" s="27"/>
      <c r="G38" s="27"/>
      <c r="H38" s="27"/>
      <c r="I38" s="27"/>
      <c r="J38" s="27"/>
      <c r="K38" s="27"/>
      <c r="L38" s="27"/>
      <c r="M38" s="27"/>
      <c r="N38" s="27"/>
      <c r="O38" s="27"/>
    </row>
    <row r="39" spans="1:15" ht="20.25" x14ac:dyDescent="0.25">
      <c r="A39" s="123"/>
      <c r="B39" s="123"/>
      <c r="C39" s="124"/>
      <c r="D39" s="124"/>
      <c r="E39" s="27"/>
      <c r="F39" s="27"/>
      <c r="G39" s="27"/>
      <c r="H39" s="27"/>
      <c r="I39" s="27"/>
      <c r="J39" s="27"/>
      <c r="K39" s="27"/>
      <c r="L39" s="27"/>
      <c r="M39" s="27"/>
      <c r="N39" s="27"/>
      <c r="O39" s="27"/>
    </row>
    <row r="40" spans="1:15" ht="20.25" x14ac:dyDescent="0.25">
      <c r="A40" s="123"/>
      <c r="B40" s="123"/>
      <c r="C40" s="124"/>
      <c r="D40" s="124"/>
      <c r="E40" s="27"/>
      <c r="F40" s="27"/>
      <c r="G40" s="27"/>
      <c r="H40" s="27"/>
      <c r="I40" s="27"/>
      <c r="J40" s="27"/>
      <c r="K40" s="27"/>
      <c r="L40" s="27"/>
      <c r="M40" s="27"/>
      <c r="N40" s="27"/>
      <c r="O40" s="27"/>
    </row>
    <row r="41" spans="1:15" ht="20.25" x14ac:dyDescent="0.25">
      <c r="A41" s="123"/>
      <c r="B41" s="123"/>
      <c r="C41" s="124"/>
      <c r="D41" s="124"/>
      <c r="E41" s="27"/>
      <c r="F41" s="27"/>
      <c r="G41" s="27"/>
      <c r="H41" s="27"/>
      <c r="I41" s="27"/>
      <c r="J41" s="27"/>
      <c r="K41" s="27"/>
      <c r="L41" s="27"/>
      <c r="M41" s="27"/>
      <c r="N41" s="27"/>
      <c r="O41" s="27"/>
    </row>
    <row r="42" spans="1:15" ht="20.25" x14ac:dyDescent="0.25">
      <c r="A42" s="123"/>
      <c r="B42" s="123"/>
      <c r="C42" s="124"/>
      <c r="D42" s="124"/>
      <c r="E42" s="27"/>
      <c r="F42" s="27"/>
      <c r="G42" s="27"/>
      <c r="H42" s="27"/>
      <c r="I42" s="27"/>
      <c r="J42" s="27"/>
      <c r="K42" s="27"/>
      <c r="L42" s="27"/>
      <c r="M42" s="27"/>
      <c r="N42" s="27"/>
      <c r="O42" s="27"/>
    </row>
    <row r="43" spans="1:15" ht="20.25" x14ac:dyDescent="0.25">
      <c r="A43" s="123"/>
      <c r="B43" s="123"/>
      <c r="C43" s="124"/>
      <c r="D43" s="124"/>
      <c r="E43" s="27"/>
      <c r="F43" s="27"/>
      <c r="G43" s="27"/>
      <c r="H43" s="27"/>
      <c r="I43" s="27"/>
      <c r="J43" s="27"/>
      <c r="K43" s="27"/>
      <c r="L43" s="27"/>
      <c r="M43" s="27"/>
      <c r="N43" s="27"/>
      <c r="O43" s="27"/>
    </row>
    <row r="44" spans="1:15" ht="20.25" x14ac:dyDescent="0.25">
      <c r="A44" s="123"/>
      <c r="B44" s="123"/>
      <c r="C44" s="124"/>
      <c r="D44" s="124"/>
      <c r="E44" s="27"/>
      <c r="F44" s="27"/>
      <c r="G44" s="27"/>
      <c r="H44" s="27"/>
      <c r="I44" s="27"/>
      <c r="J44" s="27"/>
      <c r="K44" s="27"/>
      <c r="L44" s="27"/>
      <c r="M44" s="27"/>
      <c r="N44" s="27"/>
      <c r="O44" s="27"/>
    </row>
    <row r="45" spans="1:15" ht="20.25" x14ac:dyDescent="0.25">
      <c r="A45" s="123"/>
      <c r="B45" s="123"/>
      <c r="C45" s="124"/>
      <c r="D45" s="124"/>
      <c r="E45" s="27"/>
      <c r="F45" s="27"/>
      <c r="G45" s="27"/>
      <c r="H45" s="27"/>
      <c r="I45" s="27"/>
      <c r="J45" s="27"/>
      <c r="K45" s="27"/>
      <c r="L45" s="27"/>
      <c r="M45" s="27"/>
      <c r="N45" s="27"/>
      <c r="O45" s="27"/>
    </row>
    <row r="46" spans="1:15" ht="20.25" x14ac:dyDescent="0.25">
      <c r="A46" s="123"/>
      <c r="B46" s="123"/>
      <c r="C46" s="124"/>
      <c r="D46" s="124"/>
      <c r="E46" s="27"/>
      <c r="F46" s="27"/>
      <c r="G46" s="27"/>
      <c r="H46" s="27"/>
      <c r="I46" s="27"/>
      <c r="J46" s="27"/>
      <c r="K46" s="27"/>
      <c r="L46" s="27"/>
      <c r="M46" s="27"/>
      <c r="N46" s="27"/>
      <c r="O46" s="27"/>
    </row>
    <row r="47" spans="1:15" ht="20.25" x14ac:dyDescent="0.25">
      <c r="A47" s="123"/>
      <c r="B47" s="123"/>
      <c r="C47" s="124"/>
      <c r="D47" s="124"/>
      <c r="E47" s="27"/>
      <c r="F47" s="27"/>
      <c r="G47" s="27"/>
      <c r="H47" s="27"/>
      <c r="I47" s="27"/>
      <c r="J47" s="27"/>
      <c r="K47" s="27"/>
      <c r="L47" s="27"/>
      <c r="M47" s="27"/>
      <c r="N47" s="27"/>
      <c r="O47" s="27"/>
    </row>
    <row r="48" spans="1:15" ht="20.25" x14ac:dyDescent="0.25">
      <c r="A48" s="123"/>
      <c r="B48" s="123"/>
      <c r="C48" s="124"/>
      <c r="D48" s="124"/>
      <c r="E48" s="27"/>
      <c r="F48" s="27"/>
      <c r="G48" s="27"/>
      <c r="H48" s="27"/>
      <c r="I48" s="27"/>
      <c r="J48" s="27"/>
      <c r="K48" s="27"/>
      <c r="L48" s="27"/>
      <c r="M48" s="27"/>
      <c r="N48" s="27"/>
      <c r="O48" s="27"/>
    </row>
    <row r="49" spans="1:15" ht="20.25" x14ac:dyDescent="0.25">
      <c r="A49" s="123"/>
      <c r="B49" s="123"/>
      <c r="C49" s="124"/>
      <c r="D49" s="124"/>
      <c r="E49" s="27"/>
      <c r="F49" s="27"/>
      <c r="G49" s="27"/>
      <c r="H49" s="27"/>
      <c r="I49" s="27"/>
      <c r="J49" s="27"/>
      <c r="K49" s="27"/>
      <c r="L49" s="27"/>
      <c r="M49" s="27"/>
      <c r="N49" s="27"/>
      <c r="O49" s="27"/>
    </row>
    <row r="50" spans="1:15" ht="20.25" x14ac:dyDescent="0.25">
      <c r="A50" s="123"/>
      <c r="B50" s="123"/>
      <c r="C50" s="124"/>
      <c r="D50" s="124"/>
      <c r="E50" s="27"/>
      <c r="F50" s="27"/>
      <c r="G50" s="27"/>
      <c r="H50" s="27"/>
      <c r="I50" s="27"/>
      <c r="J50" s="27"/>
      <c r="K50" s="27"/>
      <c r="L50" s="27"/>
      <c r="M50" s="27"/>
      <c r="N50" s="27"/>
      <c r="O50" s="27"/>
    </row>
    <row r="51" spans="1:15" ht="20.25" x14ac:dyDescent="0.25">
      <c r="A51" s="123"/>
      <c r="B51" s="123"/>
      <c r="C51" s="124"/>
      <c r="D51" s="124"/>
      <c r="E51" s="27"/>
      <c r="F51" s="27"/>
      <c r="G51" s="27"/>
      <c r="H51" s="27"/>
      <c r="I51" s="27"/>
      <c r="J51" s="27"/>
      <c r="K51" s="27"/>
      <c r="L51" s="27"/>
      <c r="M51" s="27"/>
      <c r="N51" s="27"/>
      <c r="O51" s="27"/>
    </row>
    <row r="52" spans="1:15" ht="20.25" x14ac:dyDescent="0.25">
      <c r="A52" s="123"/>
      <c r="B52" s="126"/>
      <c r="C52" s="127"/>
      <c r="D52" s="127"/>
    </row>
    <row r="53" spans="1:15" ht="20.25" x14ac:dyDescent="0.25">
      <c r="A53" s="123"/>
      <c r="B53" s="126"/>
      <c r="C53" s="127"/>
      <c r="D53" s="127"/>
    </row>
    <row r="54" spans="1:15" ht="20.25" x14ac:dyDescent="0.25">
      <c r="A54" s="123"/>
      <c r="B54" s="126"/>
      <c r="C54" s="127"/>
      <c r="D54" s="127"/>
    </row>
    <row r="55" spans="1:15" ht="20.25" x14ac:dyDescent="0.25">
      <c r="A55" s="123"/>
      <c r="B55" s="126"/>
      <c r="C55" s="127"/>
      <c r="D55" s="127"/>
    </row>
    <row r="56" spans="1:15" ht="20.25" x14ac:dyDescent="0.25">
      <c r="A56" s="123"/>
      <c r="B56" s="126"/>
      <c r="C56" s="127"/>
      <c r="D56" s="127"/>
    </row>
    <row r="57" spans="1:15" ht="20.25" x14ac:dyDescent="0.25">
      <c r="A57" s="123"/>
      <c r="B57" s="126"/>
      <c r="C57" s="127"/>
      <c r="D57" s="127"/>
    </row>
    <row r="58" spans="1:15" ht="20.25" x14ac:dyDescent="0.25">
      <c r="A58" s="123"/>
      <c r="B58" s="126"/>
      <c r="C58" s="127"/>
      <c r="D58" s="127"/>
    </row>
    <row r="59" spans="1:15" ht="20.25" x14ac:dyDescent="0.25">
      <c r="A59" s="123"/>
      <c r="B59" s="126"/>
      <c r="C59" s="127"/>
      <c r="D59" s="127"/>
    </row>
    <row r="60" spans="1:15" ht="20.25" x14ac:dyDescent="0.25">
      <c r="A60" s="123"/>
      <c r="B60" s="126"/>
      <c r="C60" s="127"/>
      <c r="D60" s="127"/>
    </row>
    <row r="61" spans="1:15" ht="20.25" x14ac:dyDescent="0.25">
      <c r="A61" s="123"/>
      <c r="B61" s="126"/>
      <c r="C61" s="127"/>
      <c r="D61" s="127"/>
    </row>
    <row r="62" spans="1:15" ht="20.25" x14ac:dyDescent="0.25">
      <c r="A62" s="123"/>
      <c r="B62" s="126"/>
      <c r="C62" s="127"/>
      <c r="D62" s="127"/>
    </row>
    <row r="63" spans="1:15" ht="20.25" x14ac:dyDescent="0.25">
      <c r="A63" s="123"/>
      <c r="B63" s="126"/>
      <c r="C63" s="127"/>
      <c r="D63" s="127"/>
    </row>
    <row r="64" spans="1:15" ht="20.25" x14ac:dyDescent="0.25">
      <c r="A64" s="123"/>
      <c r="B64" s="126"/>
      <c r="C64" s="127"/>
      <c r="D64" s="127"/>
    </row>
    <row r="65" spans="1:4" ht="20.25" x14ac:dyDescent="0.25">
      <c r="A65" s="123"/>
      <c r="B65" s="126"/>
      <c r="C65" s="127"/>
      <c r="D65" s="127"/>
    </row>
    <row r="66" spans="1:4" ht="20.25" x14ac:dyDescent="0.25">
      <c r="A66" s="123"/>
      <c r="B66" s="126"/>
      <c r="C66" s="127"/>
      <c r="D66" s="127"/>
    </row>
    <row r="67" spans="1:4" ht="20.25" x14ac:dyDescent="0.25">
      <c r="A67" s="123"/>
      <c r="B67" s="126"/>
      <c r="C67" s="127"/>
      <c r="D67" s="127"/>
    </row>
    <row r="68" spans="1:4" ht="20.25" x14ac:dyDescent="0.25">
      <c r="A68" s="123"/>
      <c r="B68" s="126"/>
      <c r="C68" s="127"/>
      <c r="D68" s="127"/>
    </row>
    <row r="69" spans="1:4" ht="20.25" x14ac:dyDescent="0.25">
      <c r="A69" s="123"/>
      <c r="B69" s="126"/>
      <c r="C69" s="127"/>
      <c r="D69" s="127"/>
    </row>
    <row r="70" spans="1:4" ht="20.25" x14ac:dyDescent="0.25">
      <c r="A70" s="123"/>
      <c r="B70" s="126"/>
      <c r="C70" s="127"/>
      <c r="D70" s="127"/>
    </row>
    <row r="71" spans="1:4" ht="20.25" x14ac:dyDescent="0.25">
      <c r="A71" s="123"/>
      <c r="B71" s="126"/>
      <c r="C71" s="127"/>
      <c r="D71" s="127"/>
    </row>
    <row r="72" spans="1:4" ht="20.25" x14ac:dyDescent="0.25">
      <c r="A72" s="123"/>
      <c r="B72" s="126"/>
      <c r="C72" s="127"/>
      <c r="D72" s="127"/>
    </row>
    <row r="73" spans="1:4" ht="20.25" x14ac:dyDescent="0.25">
      <c r="A73" s="123"/>
      <c r="B73" s="126"/>
      <c r="C73" s="127"/>
      <c r="D73" s="127"/>
    </row>
    <row r="74" spans="1:4" ht="20.25" x14ac:dyDescent="0.25">
      <c r="A74" s="123"/>
      <c r="B74" s="126"/>
      <c r="C74" s="127"/>
      <c r="D74" s="127"/>
    </row>
    <row r="75" spans="1:4" ht="20.25" x14ac:dyDescent="0.25">
      <c r="A75" s="123"/>
      <c r="B75" s="126"/>
      <c r="C75" s="127"/>
      <c r="D75" s="127"/>
    </row>
    <row r="76" spans="1:4" ht="20.25" x14ac:dyDescent="0.25">
      <c r="A76" s="123"/>
      <c r="B76" s="126"/>
      <c r="C76" s="127"/>
      <c r="D76" s="127"/>
    </row>
    <row r="77" spans="1:4" ht="20.25" x14ac:dyDescent="0.25">
      <c r="A77" s="123"/>
      <c r="B77" s="126"/>
      <c r="C77" s="127"/>
      <c r="D77" s="127"/>
    </row>
    <row r="78" spans="1:4" ht="20.25" x14ac:dyDescent="0.25">
      <c r="A78" s="123"/>
      <c r="B78" s="126"/>
      <c r="C78" s="127"/>
      <c r="D78" s="127"/>
    </row>
    <row r="79" spans="1:4" ht="20.25" x14ac:dyDescent="0.25">
      <c r="A79" s="123"/>
      <c r="B79" s="126"/>
      <c r="C79" s="127"/>
      <c r="D79" s="127"/>
    </row>
    <row r="80" spans="1:4" ht="20.25" x14ac:dyDescent="0.25">
      <c r="A80" s="123"/>
      <c r="B80" s="126"/>
      <c r="C80" s="127"/>
      <c r="D80" s="127"/>
    </row>
    <row r="81" spans="1:4" ht="20.25" x14ac:dyDescent="0.25">
      <c r="A81" s="123"/>
      <c r="B81" s="126"/>
      <c r="C81" s="127"/>
      <c r="D81" s="127"/>
    </row>
    <row r="82" spans="1:4" ht="20.25" x14ac:dyDescent="0.25">
      <c r="A82" s="123"/>
      <c r="B82" s="126"/>
      <c r="C82" s="127"/>
      <c r="D82" s="127"/>
    </row>
    <row r="83" spans="1:4" ht="20.25" x14ac:dyDescent="0.25">
      <c r="A83" s="123"/>
      <c r="B83" s="126"/>
      <c r="C83" s="127"/>
      <c r="D83" s="127"/>
    </row>
    <row r="84" spans="1:4" ht="20.25" x14ac:dyDescent="0.25">
      <c r="A84" s="123"/>
      <c r="B84" s="126"/>
      <c r="C84" s="127"/>
      <c r="D84" s="127"/>
    </row>
    <row r="85" spans="1:4" ht="20.25" x14ac:dyDescent="0.25">
      <c r="A85" s="123"/>
      <c r="B85" s="126"/>
      <c r="C85" s="127"/>
      <c r="D85" s="127"/>
    </row>
    <row r="86" spans="1:4" ht="20.25" x14ac:dyDescent="0.25">
      <c r="A86" s="123"/>
      <c r="B86" s="126"/>
      <c r="C86" s="127"/>
      <c r="D86" s="127"/>
    </row>
    <row r="87" spans="1:4" ht="20.25" x14ac:dyDescent="0.25">
      <c r="A87" s="123"/>
      <c r="B87" s="126"/>
      <c r="C87" s="127"/>
      <c r="D87" s="127"/>
    </row>
    <row r="88" spans="1:4" ht="20.25" x14ac:dyDescent="0.25">
      <c r="A88" s="123"/>
      <c r="B88" s="126"/>
      <c r="C88" s="127"/>
      <c r="D88" s="127"/>
    </row>
    <row r="89" spans="1:4" ht="20.25" x14ac:dyDescent="0.25">
      <c r="A89" s="123"/>
      <c r="B89" s="126"/>
      <c r="C89" s="127"/>
      <c r="D89" s="127"/>
    </row>
    <row r="90" spans="1:4" ht="20.25" x14ac:dyDescent="0.25">
      <c r="A90" s="123"/>
      <c r="B90" s="126"/>
      <c r="C90" s="127"/>
      <c r="D90" s="127"/>
    </row>
    <row r="91" spans="1:4" ht="20.25" x14ac:dyDescent="0.25">
      <c r="A91" s="123"/>
      <c r="B91" s="126"/>
      <c r="C91" s="127"/>
      <c r="D91" s="127"/>
    </row>
    <row r="92" spans="1:4" ht="20.25" x14ac:dyDescent="0.25">
      <c r="A92" s="123"/>
      <c r="B92" s="126"/>
      <c r="C92" s="127"/>
      <c r="D92" s="127"/>
    </row>
    <row r="93" spans="1:4" ht="20.25" x14ac:dyDescent="0.25">
      <c r="A93" s="123"/>
      <c r="B93" s="126"/>
      <c r="C93" s="127"/>
      <c r="D93" s="127"/>
    </row>
    <row r="94" spans="1:4" ht="20.25" x14ac:dyDescent="0.25">
      <c r="A94" s="123"/>
      <c r="B94" s="126"/>
      <c r="C94" s="127"/>
      <c r="D94" s="127"/>
    </row>
    <row r="95" spans="1:4" ht="20.25" x14ac:dyDescent="0.25">
      <c r="A95" s="123"/>
      <c r="B95" s="126"/>
      <c r="C95" s="127"/>
      <c r="D95" s="127"/>
    </row>
    <row r="96" spans="1:4" ht="20.25" x14ac:dyDescent="0.25">
      <c r="A96" s="123"/>
      <c r="B96" s="126"/>
      <c r="C96" s="127"/>
      <c r="D96" s="127"/>
    </row>
    <row r="97" spans="1:4" ht="20.25" x14ac:dyDescent="0.25">
      <c r="A97" s="123"/>
      <c r="B97" s="126"/>
      <c r="C97" s="127"/>
      <c r="D97" s="127"/>
    </row>
    <row r="98" spans="1:4" ht="20.25" x14ac:dyDescent="0.25">
      <c r="A98" s="123"/>
      <c r="B98" s="126"/>
      <c r="C98" s="127"/>
      <c r="D98" s="127"/>
    </row>
    <row r="99" spans="1:4" ht="20.25" x14ac:dyDescent="0.25">
      <c r="A99" s="123"/>
      <c r="B99" s="126"/>
      <c r="C99" s="127"/>
      <c r="D99" s="127"/>
    </row>
    <row r="100" spans="1:4" ht="20.25" x14ac:dyDescent="0.25">
      <c r="A100" s="123"/>
      <c r="B100" s="126"/>
      <c r="C100" s="127"/>
      <c r="D100" s="127"/>
    </row>
    <row r="101" spans="1:4" ht="20.25" x14ac:dyDescent="0.25">
      <c r="A101" s="123"/>
      <c r="B101" s="126"/>
      <c r="C101" s="127"/>
      <c r="D101" s="127"/>
    </row>
    <row r="102" spans="1:4" ht="20.25" x14ac:dyDescent="0.25">
      <c r="A102" s="123"/>
      <c r="B102" s="126"/>
      <c r="C102" s="127"/>
      <c r="D102" s="127"/>
    </row>
    <row r="103" spans="1:4" ht="20.25" x14ac:dyDescent="0.25">
      <c r="A103" s="123"/>
      <c r="B103" s="126"/>
      <c r="C103" s="127"/>
      <c r="D103" s="127"/>
    </row>
    <row r="104" spans="1:4" ht="20.25" x14ac:dyDescent="0.25">
      <c r="A104" s="123"/>
      <c r="B104" s="126"/>
      <c r="C104" s="127"/>
      <c r="D104" s="127"/>
    </row>
    <row r="105" spans="1:4" ht="20.25" x14ac:dyDescent="0.25">
      <c r="A105" s="123"/>
      <c r="B105" s="126"/>
      <c r="C105" s="127"/>
      <c r="D105" s="127"/>
    </row>
    <row r="106" spans="1:4" ht="20.25" x14ac:dyDescent="0.25">
      <c r="A106" s="123"/>
      <c r="B106" s="126"/>
      <c r="C106" s="127"/>
      <c r="D106" s="127"/>
    </row>
    <row r="107" spans="1:4" ht="20.25" x14ac:dyDescent="0.25">
      <c r="A107" s="123"/>
      <c r="B107" s="126"/>
      <c r="C107" s="127"/>
      <c r="D107" s="127"/>
    </row>
    <row r="108" spans="1:4" ht="20.25" x14ac:dyDescent="0.25">
      <c r="A108" s="123"/>
      <c r="B108" s="126"/>
      <c r="C108" s="127"/>
      <c r="D108" s="127"/>
    </row>
    <row r="109" spans="1:4" ht="20.25" x14ac:dyDescent="0.25">
      <c r="A109" s="123"/>
      <c r="B109" s="126"/>
      <c r="C109" s="127"/>
      <c r="D109" s="127"/>
    </row>
    <row r="110" spans="1:4" ht="20.25" x14ac:dyDescent="0.25">
      <c r="A110" s="123"/>
      <c r="B110" s="126"/>
      <c r="C110" s="127"/>
      <c r="D110" s="127"/>
    </row>
    <row r="111" spans="1:4" ht="20.25" x14ac:dyDescent="0.25">
      <c r="A111" s="123"/>
      <c r="B111" s="126"/>
      <c r="C111" s="127"/>
      <c r="D111" s="127"/>
    </row>
    <row r="112" spans="1:4" ht="20.25" x14ac:dyDescent="0.25">
      <c r="A112" s="123"/>
      <c r="B112" s="126"/>
      <c r="C112" s="127"/>
      <c r="D112" s="127"/>
    </row>
    <row r="113" spans="1:4" ht="20.25" x14ac:dyDescent="0.25">
      <c r="A113" s="123"/>
      <c r="B113" s="126"/>
      <c r="C113" s="127"/>
      <c r="D113" s="127"/>
    </row>
    <row r="114" spans="1:4" ht="20.25" x14ac:dyDescent="0.25">
      <c r="A114" s="123"/>
      <c r="B114" s="126"/>
      <c r="C114" s="127"/>
      <c r="D114" s="127"/>
    </row>
    <row r="115" spans="1:4" ht="20.25" x14ac:dyDescent="0.25">
      <c r="A115" s="123"/>
      <c r="B115" s="126"/>
      <c r="C115" s="127"/>
      <c r="D115" s="127"/>
    </row>
    <row r="116" spans="1:4" ht="20.25" x14ac:dyDescent="0.25">
      <c r="A116" s="123"/>
      <c r="B116" s="126"/>
      <c r="C116" s="127"/>
      <c r="D116" s="127"/>
    </row>
    <row r="117" spans="1:4" ht="20.25" x14ac:dyDescent="0.25">
      <c r="A117" s="123"/>
      <c r="B117" s="126"/>
      <c r="C117" s="127"/>
      <c r="D117" s="127"/>
    </row>
    <row r="118" spans="1:4" ht="20.25" x14ac:dyDescent="0.25">
      <c r="A118" s="123"/>
      <c r="B118" s="126"/>
      <c r="C118" s="127"/>
      <c r="D118" s="127"/>
    </row>
    <row r="119" spans="1:4" ht="20.25" x14ac:dyDescent="0.25">
      <c r="A119" s="123"/>
      <c r="B119" s="126"/>
      <c r="C119" s="127"/>
      <c r="D119" s="127"/>
    </row>
    <row r="120" spans="1:4" ht="20.25" x14ac:dyDescent="0.25">
      <c r="A120" s="123"/>
      <c r="B120" s="126"/>
      <c r="C120" s="127"/>
      <c r="D120" s="127"/>
    </row>
    <row r="121" spans="1:4" ht="20.25" x14ac:dyDescent="0.25">
      <c r="A121" s="123"/>
      <c r="B121" s="126"/>
      <c r="C121" s="127"/>
      <c r="D121" s="127"/>
    </row>
    <row r="122" spans="1:4" ht="20.25" x14ac:dyDescent="0.25">
      <c r="A122" s="123"/>
      <c r="B122" s="126"/>
      <c r="C122" s="127"/>
      <c r="D122" s="127"/>
    </row>
    <row r="123" spans="1:4" ht="20.25" x14ac:dyDescent="0.25">
      <c r="A123" s="123"/>
      <c r="B123" s="126"/>
      <c r="C123" s="127"/>
      <c r="D123" s="127"/>
    </row>
    <row r="124" spans="1:4" ht="20.25" x14ac:dyDescent="0.25">
      <c r="A124" s="123"/>
      <c r="B124" s="126"/>
      <c r="C124" s="127"/>
      <c r="D124" s="127"/>
    </row>
    <row r="125" spans="1:4" ht="20.25" x14ac:dyDescent="0.25">
      <c r="A125" s="123"/>
      <c r="B125" s="126"/>
      <c r="C125" s="127"/>
      <c r="D125" s="127"/>
    </row>
    <row r="126" spans="1:4" ht="20.25" x14ac:dyDescent="0.25">
      <c r="A126" s="123"/>
      <c r="B126" s="126"/>
      <c r="C126" s="127"/>
      <c r="D126" s="127"/>
    </row>
    <row r="127" spans="1:4" ht="20.25" x14ac:dyDescent="0.25">
      <c r="A127" s="123"/>
      <c r="B127" s="126"/>
      <c r="C127" s="127"/>
      <c r="D127" s="127"/>
    </row>
    <row r="128" spans="1:4" ht="20.25" x14ac:dyDescent="0.25">
      <c r="A128" s="123"/>
      <c r="B128" s="126"/>
      <c r="C128" s="127"/>
      <c r="D128" s="127"/>
    </row>
    <row r="129" spans="1:4" ht="20.25" x14ac:dyDescent="0.25">
      <c r="A129" s="123"/>
      <c r="B129" s="126"/>
      <c r="C129" s="127"/>
      <c r="D129" s="127"/>
    </row>
    <row r="130" spans="1:4" ht="20.25" x14ac:dyDescent="0.25">
      <c r="A130" s="123"/>
      <c r="B130" s="126"/>
      <c r="C130" s="127"/>
      <c r="D130" s="127"/>
    </row>
    <row r="131" spans="1:4" ht="20.25" x14ac:dyDescent="0.25">
      <c r="A131" s="123"/>
      <c r="B131" s="126"/>
      <c r="C131" s="127"/>
      <c r="D131" s="127"/>
    </row>
    <row r="132" spans="1:4" ht="20.25" x14ac:dyDescent="0.25">
      <c r="A132" s="123"/>
      <c r="B132" s="126"/>
      <c r="C132" s="127"/>
      <c r="D132" s="127"/>
    </row>
    <row r="133" spans="1:4" ht="20.25" x14ac:dyDescent="0.25">
      <c r="A133" s="123"/>
      <c r="B133" s="126"/>
      <c r="C133" s="127"/>
      <c r="D133" s="127"/>
    </row>
    <row r="134" spans="1:4" ht="20.25" x14ac:dyDescent="0.25">
      <c r="A134" s="123"/>
      <c r="B134" s="126"/>
      <c r="C134" s="127"/>
      <c r="D134" s="127"/>
    </row>
    <row r="135" spans="1:4" ht="20.25" x14ac:dyDescent="0.25">
      <c r="A135" s="123"/>
      <c r="B135" s="126"/>
      <c r="C135" s="127"/>
      <c r="D135" s="127"/>
    </row>
    <row r="136" spans="1:4" ht="20.25" x14ac:dyDescent="0.25">
      <c r="A136" s="123"/>
      <c r="B136" s="126"/>
      <c r="C136" s="127"/>
      <c r="D136" s="127"/>
    </row>
    <row r="137" spans="1:4" ht="20.25" x14ac:dyDescent="0.25">
      <c r="A137" s="123"/>
      <c r="B137" s="126"/>
      <c r="C137" s="127"/>
      <c r="D137" s="127"/>
    </row>
    <row r="138" spans="1:4" ht="20.25" x14ac:dyDescent="0.25">
      <c r="A138" s="123"/>
      <c r="B138" s="126"/>
      <c r="C138" s="127"/>
      <c r="D138" s="127"/>
    </row>
    <row r="139" spans="1:4" ht="20.25" x14ac:dyDescent="0.25">
      <c r="A139" s="123"/>
      <c r="B139" s="126"/>
      <c r="C139" s="127"/>
      <c r="D139" s="127"/>
    </row>
    <row r="140" spans="1:4" ht="20.25" x14ac:dyDescent="0.25">
      <c r="A140" s="123"/>
      <c r="B140" s="126"/>
      <c r="C140" s="127"/>
      <c r="D140" s="127"/>
    </row>
    <row r="141" spans="1:4" ht="20.25" x14ac:dyDescent="0.25">
      <c r="A141" s="123"/>
      <c r="B141" s="126"/>
      <c r="C141" s="127"/>
      <c r="D141" s="127"/>
    </row>
    <row r="142" spans="1:4" ht="20.25" x14ac:dyDescent="0.25">
      <c r="A142" s="123"/>
      <c r="B142" s="126"/>
      <c r="C142" s="127"/>
      <c r="D142" s="127"/>
    </row>
    <row r="143" spans="1:4" ht="20.25" x14ac:dyDescent="0.25">
      <c r="A143" s="123"/>
      <c r="B143" s="126"/>
      <c r="C143" s="127"/>
      <c r="D143" s="127"/>
    </row>
    <row r="144" spans="1:4" ht="20.25" x14ac:dyDescent="0.25">
      <c r="A144" s="123"/>
      <c r="B144" s="126"/>
      <c r="C144" s="127"/>
      <c r="D144" s="127"/>
    </row>
    <row r="145" spans="1:4" ht="20.25" x14ac:dyDescent="0.25">
      <c r="A145" s="123"/>
      <c r="B145" s="126"/>
      <c r="C145" s="127"/>
      <c r="D145" s="127"/>
    </row>
    <row r="146" spans="1:4" ht="20.25" x14ac:dyDescent="0.25">
      <c r="A146" s="123"/>
      <c r="B146" s="126"/>
      <c r="C146" s="127"/>
      <c r="D146" s="127"/>
    </row>
    <row r="147" spans="1:4" ht="20.25" x14ac:dyDescent="0.25">
      <c r="A147" s="123"/>
      <c r="B147" s="126"/>
      <c r="C147" s="127"/>
      <c r="D147" s="127"/>
    </row>
    <row r="148" spans="1:4" ht="20.25" x14ac:dyDescent="0.25">
      <c r="A148" s="123"/>
      <c r="B148" s="126"/>
      <c r="C148" s="127"/>
      <c r="D148" s="127"/>
    </row>
    <row r="149" spans="1:4" ht="20.25" x14ac:dyDescent="0.25">
      <c r="A149" s="123"/>
      <c r="B149" s="126"/>
      <c r="C149" s="127"/>
      <c r="D149" s="127"/>
    </row>
    <row r="150" spans="1:4" ht="20.25" x14ac:dyDescent="0.25">
      <c r="A150" s="123"/>
      <c r="B150" s="126"/>
      <c r="C150" s="127"/>
      <c r="D150" s="127"/>
    </row>
    <row r="151" spans="1:4" ht="20.25" x14ac:dyDescent="0.25">
      <c r="A151" s="123"/>
      <c r="B151" s="126"/>
      <c r="C151" s="127"/>
      <c r="D151" s="127"/>
    </row>
    <row r="152" spans="1:4" ht="20.25" x14ac:dyDescent="0.25">
      <c r="A152" s="123"/>
      <c r="B152" s="126"/>
      <c r="C152" s="127"/>
      <c r="D152" s="127"/>
    </row>
    <row r="153" spans="1:4" ht="20.25" x14ac:dyDescent="0.25">
      <c r="A153" s="123"/>
      <c r="B153" s="126"/>
      <c r="C153" s="127"/>
      <c r="D153" s="127"/>
    </row>
    <row r="154" spans="1:4" ht="20.25" x14ac:dyDescent="0.25">
      <c r="A154" s="123"/>
      <c r="B154" s="126"/>
      <c r="C154" s="127"/>
      <c r="D154" s="127"/>
    </row>
    <row r="155" spans="1:4" ht="20.25" x14ac:dyDescent="0.25">
      <c r="A155" s="123"/>
      <c r="B155" s="126"/>
      <c r="C155" s="127"/>
      <c r="D155" s="127"/>
    </row>
    <row r="156" spans="1:4" ht="20.25" x14ac:dyDescent="0.25">
      <c r="A156" s="123"/>
      <c r="B156" s="126"/>
      <c r="C156" s="127"/>
      <c r="D156" s="127"/>
    </row>
    <row r="157" spans="1:4" ht="20.25" x14ac:dyDescent="0.25">
      <c r="A157" s="123"/>
      <c r="B157" s="126"/>
      <c r="C157" s="127"/>
      <c r="D157" s="127"/>
    </row>
    <row r="158" spans="1:4" ht="20.25" x14ac:dyDescent="0.25">
      <c r="A158" s="123"/>
      <c r="B158" s="126"/>
      <c r="C158" s="127"/>
      <c r="D158" s="127"/>
    </row>
    <row r="159" spans="1:4" ht="20.25" x14ac:dyDescent="0.25">
      <c r="A159" s="123"/>
      <c r="B159" s="126"/>
      <c r="C159" s="127"/>
      <c r="D159" s="127"/>
    </row>
    <row r="160" spans="1:4" ht="20.25" x14ac:dyDescent="0.25">
      <c r="A160" s="123"/>
      <c r="B160" s="126"/>
      <c r="C160" s="127"/>
      <c r="D160" s="127"/>
    </row>
    <row r="161" spans="1:4" ht="20.25" x14ac:dyDescent="0.25">
      <c r="A161" s="123"/>
      <c r="B161" s="126"/>
      <c r="C161" s="127"/>
      <c r="D161" s="127"/>
    </row>
    <row r="162" spans="1:4" ht="20.25" x14ac:dyDescent="0.25">
      <c r="A162" s="123"/>
      <c r="B162" s="126"/>
      <c r="C162" s="127"/>
      <c r="D162" s="127"/>
    </row>
    <row r="163" spans="1:4" ht="20.25" x14ac:dyDescent="0.25">
      <c r="A163" s="123"/>
      <c r="B163" s="126"/>
      <c r="C163" s="127"/>
      <c r="D163" s="127"/>
    </row>
    <row r="164" spans="1:4" ht="20.25" x14ac:dyDescent="0.25">
      <c r="A164" s="123"/>
      <c r="B164" s="126"/>
      <c r="C164" s="127"/>
      <c r="D164" s="127"/>
    </row>
    <row r="165" spans="1:4" ht="20.25" x14ac:dyDescent="0.25">
      <c r="A165" s="123"/>
      <c r="B165" s="126"/>
      <c r="C165" s="127"/>
      <c r="D165" s="127"/>
    </row>
    <row r="166" spans="1:4" ht="20.25" x14ac:dyDescent="0.25">
      <c r="A166" s="123"/>
      <c r="B166" s="126"/>
      <c r="C166" s="127"/>
      <c r="D166" s="127"/>
    </row>
    <row r="167" spans="1:4" ht="20.25" x14ac:dyDescent="0.25">
      <c r="A167" s="123"/>
      <c r="B167" s="126"/>
      <c r="C167" s="127"/>
      <c r="D167" s="127"/>
    </row>
    <row r="168" spans="1:4" ht="20.25" x14ac:dyDescent="0.25">
      <c r="A168" s="123"/>
      <c r="B168" s="126"/>
      <c r="C168" s="127"/>
      <c r="D168" s="127"/>
    </row>
    <row r="169" spans="1:4" ht="20.25" x14ac:dyDescent="0.25">
      <c r="A169" s="123"/>
      <c r="B169" s="126"/>
      <c r="C169" s="127"/>
      <c r="D169" s="127"/>
    </row>
    <row r="170" spans="1:4" ht="20.25" x14ac:dyDescent="0.25">
      <c r="A170" s="123"/>
      <c r="B170" s="126"/>
      <c r="C170" s="127"/>
      <c r="D170" s="127"/>
    </row>
    <row r="171" spans="1:4" ht="20.25" x14ac:dyDescent="0.25">
      <c r="A171" s="123"/>
      <c r="B171" s="126"/>
      <c r="C171" s="127"/>
      <c r="D171" s="127"/>
    </row>
    <row r="172" spans="1:4" ht="20.25" x14ac:dyDescent="0.25">
      <c r="A172" s="123"/>
      <c r="B172" s="126"/>
      <c r="C172" s="127"/>
      <c r="D172" s="127"/>
    </row>
    <row r="173" spans="1:4" ht="20.25" x14ac:dyDescent="0.25">
      <c r="A173" s="123"/>
      <c r="B173" s="126"/>
      <c r="C173" s="127"/>
      <c r="D173" s="127"/>
    </row>
    <row r="174" spans="1:4" ht="20.25" x14ac:dyDescent="0.25">
      <c r="A174" s="123"/>
      <c r="B174" s="126"/>
      <c r="C174" s="127"/>
      <c r="D174" s="127"/>
    </row>
    <row r="175" spans="1:4" ht="20.25" x14ac:dyDescent="0.25">
      <c r="A175" s="123"/>
      <c r="B175" s="126"/>
      <c r="C175" s="127"/>
      <c r="D175" s="127"/>
    </row>
    <row r="176" spans="1:4" ht="20.25" x14ac:dyDescent="0.25">
      <c r="A176" s="123"/>
      <c r="B176" s="126"/>
      <c r="C176" s="127"/>
      <c r="D176" s="127"/>
    </row>
    <row r="177" spans="1:4" ht="20.25" x14ac:dyDescent="0.25">
      <c r="A177" s="123"/>
      <c r="B177" s="126"/>
      <c r="C177" s="127"/>
      <c r="D177" s="127"/>
    </row>
    <row r="178" spans="1:4" ht="20.25" x14ac:dyDescent="0.25">
      <c r="A178" s="123"/>
      <c r="B178" s="126"/>
      <c r="C178" s="127"/>
      <c r="D178" s="127"/>
    </row>
    <row r="179" spans="1:4" ht="20.25" x14ac:dyDescent="0.25">
      <c r="A179" s="123"/>
      <c r="B179" s="126"/>
      <c r="C179" s="127"/>
      <c r="D179" s="127"/>
    </row>
    <row r="180" spans="1:4" ht="20.25" x14ac:dyDescent="0.25">
      <c r="A180" s="123"/>
      <c r="B180" s="126"/>
      <c r="C180" s="127"/>
      <c r="D180" s="127"/>
    </row>
    <row r="181" spans="1:4" ht="20.25" x14ac:dyDescent="0.25">
      <c r="A181" s="123"/>
      <c r="B181" s="126"/>
      <c r="C181" s="127"/>
      <c r="D181" s="127"/>
    </row>
    <row r="182" spans="1:4" ht="20.25" x14ac:dyDescent="0.25">
      <c r="A182" s="123"/>
      <c r="B182" s="126"/>
      <c r="C182" s="127"/>
      <c r="D182" s="127"/>
    </row>
    <row r="183" spans="1:4" ht="20.25" x14ac:dyDescent="0.25">
      <c r="A183" s="123"/>
      <c r="B183" s="126"/>
      <c r="C183" s="127"/>
      <c r="D183" s="127"/>
    </row>
    <row r="184" spans="1:4" ht="20.25" x14ac:dyDescent="0.25">
      <c r="A184" s="123"/>
      <c r="B184" s="126"/>
      <c r="C184" s="127"/>
      <c r="D184" s="127"/>
    </row>
    <row r="185" spans="1:4" ht="20.25" x14ac:dyDescent="0.25">
      <c r="A185" s="123"/>
      <c r="B185" s="126"/>
      <c r="C185" s="127"/>
      <c r="D185" s="127"/>
    </row>
    <row r="186" spans="1:4" ht="20.25" x14ac:dyDescent="0.25">
      <c r="A186" s="123"/>
      <c r="B186" s="126"/>
      <c r="C186" s="127"/>
      <c r="D186" s="127"/>
    </row>
    <row r="187" spans="1:4" ht="20.25" x14ac:dyDescent="0.25">
      <c r="A187" s="123"/>
      <c r="B187" s="126"/>
      <c r="C187" s="127"/>
      <c r="D187" s="127"/>
    </row>
    <row r="188" spans="1:4" ht="20.25" x14ac:dyDescent="0.25">
      <c r="A188" s="123"/>
      <c r="B188" s="126"/>
      <c r="C188" s="127"/>
      <c r="D188" s="127"/>
    </row>
    <row r="189" spans="1:4" ht="20.25" x14ac:dyDescent="0.25">
      <c r="A189" s="123"/>
      <c r="B189" s="126"/>
      <c r="C189" s="127"/>
      <c r="D189" s="127"/>
    </row>
    <row r="190" spans="1:4" ht="20.25" x14ac:dyDescent="0.25">
      <c r="A190" s="123"/>
      <c r="B190" s="126"/>
      <c r="C190" s="127"/>
      <c r="D190" s="127"/>
    </row>
    <row r="191" spans="1:4" ht="20.25" x14ac:dyDescent="0.25">
      <c r="A191" s="123"/>
      <c r="B191" s="126"/>
      <c r="C191" s="127"/>
      <c r="D191" s="127"/>
    </row>
    <row r="192" spans="1:4" ht="20.25" x14ac:dyDescent="0.25">
      <c r="A192" s="123"/>
      <c r="B192" s="126"/>
      <c r="C192" s="127"/>
      <c r="D192" s="127"/>
    </row>
    <row r="193" spans="1:4" ht="20.25" x14ac:dyDescent="0.25">
      <c r="A193" s="123"/>
      <c r="B193" s="126"/>
      <c r="C193" s="127"/>
      <c r="D193" s="127"/>
    </row>
    <row r="194" spans="1:4" ht="20.25" x14ac:dyDescent="0.25">
      <c r="A194" s="123"/>
      <c r="B194" s="126"/>
      <c r="C194" s="127"/>
      <c r="D194" s="127"/>
    </row>
    <row r="195" spans="1:4" ht="20.25" x14ac:dyDescent="0.25">
      <c r="A195" s="123"/>
      <c r="B195" s="126"/>
      <c r="C195" s="127"/>
      <c r="D195" s="127"/>
    </row>
    <row r="196" spans="1:4" ht="20.25" x14ac:dyDescent="0.25">
      <c r="A196" s="123"/>
      <c r="B196" s="126"/>
      <c r="C196" s="127"/>
      <c r="D196" s="127"/>
    </row>
    <row r="197" spans="1:4" ht="20.25" x14ac:dyDescent="0.25">
      <c r="A197" s="123"/>
      <c r="B197" s="126"/>
      <c r="C197" s="127"/>
      <c r="D197" s="127"/>
    </row>
    <row r="198" spans="1:4" ht="20.25" x14ac:dyDescent="0.25">
      <c r="A198" s="123"/>
      <c r="B198" s="126"/>
      <c r="C198" s="127"/>
      <c r="D198" s="127"/>
    </row>
    <row r="199" spans="1:4" ht="20.25" x14ac:dyDescent="0.25">
      <c r="A199" s="123"/>
      <c r="B199" s="126"/>
      <c r="C199" s="127"/>
      <c r="D199" s="127"/>
    </row>
    <row r="200" spans="1:4" ht="20.25" x14ac:dyDescent="0.25">
      <c r="A200" s="123"/>
      <c r="B200" s="126"/>
      <c r="C200" s="127"/>
      <c r="D200" s="127"/>
    </row>
    <row r="201" spans="1:4" ht="20.25" x14ac:dyDescent="0.25">
      <c r="A201" s="123"/>
      <c r="B201" s="126"/>
      <c r="C201" s="127"/>
      <c r="D201" s="127"/>
    </row>
    <row r="202" spans="1:4" ht="20.25" x14ac:dyDescent="0.25">
      <c r="A202" s="123"/>
      <c r="B202" s="126"/>
      <c r="C202" s="127"/>
      <c r="D202" s="127"/>
    </row>
    <row r="203" spans="1:4" ht="20.25" x14ac:dyDescent="0.25">
      <c r="A203" s="123"/>
      <c r="B203" s="126"/>
      <c r="C203" s="127"/>
      <c r="D203" s="127"/>
    </row>
    <row r="204" spans="1:4" ht="20.25" x14ac:dyDescent="0.25">
      <c r="A204" s="123"/>
      <c r="B204" s="126"/>
      <c r="C204" s="127"/>
      <c r="D204" s="127"/>
    </row>
    <row r="205" spans="1:4" ht="20.25" x14ac:dyDescent="0.25">
      <c r="A205" s="123"/>
      <c r="B205" s="126"/>
      <c r="C205" s="127"/>
      <c r="D205" s="127"/>
    </row>
    <row r="206" spans="1:4" ht="20.25" x14ac:dyDescent="0.25">
      <c r="A206" s="123"/>
      <c r="B206" s="126"/>
      <c r="C206" s="127"/>
      <c r="D206" s="127"/>
    </row>
    <row r="207" spans="1:4" ht="20.25" x14ac:dyDescent="0.25">
      <c r="A207" s="123"/>
      <c r="B207" s="126"/>
      <c r="C207" s="127"/>
      <c r="D207" s="127"/>
    </row>
    <row r="208" spans="1:4" x14ac:dyDescent="0.25">
      <c r="A208" s="27"/>
      <c r="B208" s="126"/>
      <c r="C208" s="126"/>
      <c r="D208" s="126"/>
    </row>
    <row r="209" spans="1:8" ht="20.25" x14ac:dyDescent="0.25">
      <c r="A209" s="27"/>
      <c r="B209" s="128" t="s">
        <v>299</v>
      </c>
      <c r="C209" s="128" t="s">
        <v>300</v>
      </c>
      <c r="D209" t="s">
        <v>299</v>
      </c>
      <c r="E209" t="s">
        <v>300</v>
      </c>
    </row>
    <row r="210" spans="1:8" ht="21" x14ac:dyDescent="0.35">
      <c r="A210" s="27"/>
      <c r="B210" s="129" t="s">
        <v>301</v>
      </c>
      <c r="C210" s="129" t="s">
        <v>92</v>
      </c>
      <c r="D210" t="s">
        <v>301</v>
      </c>
      <c r="F210" t="str">
        <f>IF(NOT(ISBLANK(D210)),D210,IF(NOT(ISBLANK(E210)),"     "&amp;E210,FALSE))</f>
        <v>Afectación Económica o presupuestal</v>
      </c>
      <c r="G210" t="s">
        <v>301</v>
      </c>
      <c r="H210" t="str">
        <f>IF(NOT(ISERROR(MATCH(G210,_xlfn.ANCHORARRAY(B221),0))),F223&amp;"Por favor no seleccionar los criterios de impacto",G210)</f>
        <v>❌Por favor no seleccionar los criterios de impacto</v>
      </c>
    </row>
    <row r="211" spans="1:8" ht="21" x14ac:dyDescent="0.35">
      <c r="A211" s="27"/>
      <c r="B211" s="129" t="s">
        <v>301</v>
      </c>
      <c r="C211" s="129" t="s">
        <v>288</v>
      </c>
      <c r="E211" t="s">
        <v>92</v>
      </c>
      <c r="F211" t="str">
        <f t="shared" ref="F211:F221" si="0">IF(NOT(ISBLANK(D211)),D211,IF(NOT(ISBLANK(E211)),"     "&amp;E211,FALSE))</f>
        <v xml:space="preserve">     Afectación menor a 10 SMLMV .</v>
      </c>
    </row>
    <row r="212" spans="1:8" ht="21" x14ac:dyDescent="0.35">
      <c r="A212" s="27"/>
      <c r="B212" s="129" t="s">
        <v>301</v>
      </c>
      <c r="C212" s="129" t="s">
        <v>290</v>
      </c>
      <c r="E212" t="s">
        <v>288</v>
      </c>
      <c r="F212" t="str">
        <f t="shared" si="0"/>
        <v xml:space="preserve">     Entre 10 y 50 SMLMV </v>
      </c>
    </row>
    <row r="213" spans="1:8" ht="21" x14ac:dyDescent="0.35">
      <c r="A213" s="27"/>
      <c r="B213" s="129" t="s">
        <v>301</v>
      </c>
      <c r="C213" s="129" t="s">
        <v>292</v>
      </c>
      <c r="E213" t="s">
        <v>290</v>
      </c>
      <c r="F213" t="str">
        <f t="shared" si="0"/>
        <v xml:space="preserve">     Entre 50 y 100 SMLMV </v>
      </c>
    </row>
    <row r="214" spans="1:8" ht="21" x14ac:dyDescent="0.35">
      <c r="A214" s="27"/>
      <c r="B214" s="129" t="s">
        <v>301</v>
      </c>
      <c r="C214" s="129" t="s">
        <v>294</v>
      </c>
      <c r="E214" t="s">
        <v>292</v>
      </c>
      <c r="F214" t="str">
        <f t="shared" si="0"/>
        <v xml:space="preserve">     Entre 100 y 500 SMLMV </v>
      </c>
    </row>
    <row r="215" spans="1:8" ht="21" x14ac:dyDescent="0.35">
      <c r="A215" s="27"/>
      <c r="B215" s="129" t="s">
        <v>284</v>
      </c>
      <c r="C215" s="129" t="s">
        <v>286</v>
      </c>
      <c r="E215" t="s">
        <v>294</v>
      </c>
      <c r="F215" t="str">
        <f t="shared" si="0"/>
        <v xml:space="preserve">     Mayor a 500 SMLMV </v>
      </c>
    </row>
    <row r="216" spans="1:8" ht="21" x14ac:dyDescent="0.35">
      <c r="A216" s="27"/>
      <c r="B216" s="129" t="s">
        <v>284</v>
      </c>
      <c r="C216" s="129" t="s">
        <v>289</v>
      </c>
      <c r="D216" t="s">
        <v>284</v>
      </c>
      <c r="F216" t="str">
        <f t="shared" si="0"/>
        <v>Pérdida Reputacional</v>
      </c>
    </row>
    <row r="217" spans="1:8" ht="21" x14ac:dyDescent="0.35">
      <c r="A217" s="27"/>
      <c r="B217" s="129" t="s">
        <v>284</v>
      </c>
      <c r="C217" s="129" t="s">
        <v>291</v>
      </c>
      <c r="E217" t="s">
        <v>286</v>
      </c>
      <c r="F217" t="str">
        <f t="shared" si="0"/>
        <v xml:space="preserve">     El riesgo afecta la imagen de alguna área de la organización</v>
      </c>
    </row>
    <row r="218" spans="1:8" ht="21" x14ac:dyDescent="0.35">
      <c r="A218" s="27"/>
      <c r="B218" s="129" t="s">
        <v>284</v>
      </c>
      <c r="C218" s="129" t="s">
        <v>293</v>
      </c>
      <c r="E218" t="s">
        <v>289</v>
      </c>
      <c r="F218" t="str">
        <f t="shared" si="0"/>
        <v xml:space="preserve">     El riesgo afecta la imagen de la entidad internamente, de conocimiento general, nivel interno, de junta dircetiva y accionistas y/o de provedores</v>
      </c>
    </row>
    <row r="219" spans="1:8" ht="21" x14ac:dyDescent="0.35">
      <c r="A219" s="27"/>
      <c r="B219" s="129" t="s">
        <v>284</v>
      </c>
      <c r="C219" s="129" t="s">
        <v>295</v>
      </c>
      <c r="E219" t="s">
        <v>291</v>
      </c>
      <c r="F219" t="str">
        <f t="shared" si="0"/>
        <v xml:space="preserve">     El riesgo afecta la imagen de la entidad con algunos usuarios de relevancia frente al logro de los objetivos</v>
      </c>
    </row>
    <row r="220" spans="1:8" x14ac:dyDescent="0.25">
      <c r="A220" s="27"/>
      <c r="B220" s="130"/>
      <c r="C220" s="130"/>
      <c r="E220" t="s">
        <v>293</v>
      </c>
      <c r="F220" t="str">
        <f t="shared" si="0"/>
        <v xml:space="preserve">     El riesgo afecta la imagen de de la entidad con efecto publicitario sostenido a nivel de sector administrativo, nivel departamental o municipal</v>
      </c>
    </row>
    <row r="221" spans="1:8" x14ac:dyDescent="0.25">
      <c r="A221" s="27"/>
      <c r="B221" s="130" t="str">
        <f t="array" ref="B221:B223">_xlfn.UNIQUE(Tabla1[[#All],[Criterios]])</f>
        <v>Criterios</v>
      </c>
      <c r="C221" s="130"/>
      <c r="E221" t="s">
        <v>295</v>
      </c>
      <c r="F221" t="str">
        <f t="shared" si="0"/>
        <v xml:space="preserve">     El riesgo afecta la imagen de la entidad a nivel nacional, con efecto publicitarios sostenible a nivel país</v>
      </c>
    </row>
    <row r="222" spans="1:8" x14ac:dyDescent="0.25">
      <c r="A222" s="27"/>
      <c r="B222" s="130" t="str">
        <v>Afectación Económica o presupuestal</v>
      </c>
      <c r="C222" s="130"/>
    </row>
    <row r="223" spans="1:8" x14ac:dyDescent="0.25">
      <c r="B223" s="130" t="str">
        <v>Pérdida Reputacional</v>
      </c>
      <c r="C223" s="130"/>
      <c r="F223" s="131" t="s">
        <v>302</v>
      </c>
    </row>
    <row r="224" spans="1:8" x14ac:dyDescent="0.25">
      <c r="B224" s="132"/>
      <c r="C224" s="132"/>
      <c r="F224" s="131" t="s">
        <v>303</v>
      </c>
    </row>
    <row r="225" spans="2:4" x14ac:dyDescent="0.25">
      <c r="B225" s="132"/>
      <c r="C225" s="132"/>
    </row>
    <row r="226" spans="2:4" x14ac:dyDescent="0.25">
      <c r="B226" s="132"/>
      <c r="C226" s="132"/>
    </row>
    <row r="227" spans="2:4" x14ac:dyDescent="0.25">
      <c r="B227" s="132"/>
      <c r="C227" s="132"/>
      <c r="D227" s="132"/>
    </row>
    <row r="228" spans="2:4" x14ac:dyDescent="0.25">
      <c r="B228" s="132"/>
      <c r="C228" s="132"/>
      <c r="D228" s="132"/>
    </row>
    <row r="229" spans="2:4" x14ac:dyDescent="0.25">
      <c r="B229" s="132"/>
      <c r="C229" s="132"/>
      <c r="D229" s="132"/>
    </row>
    <row r="230" spans="2:4" x14ac:dyDescent="0.25">
      <c r="B230" s="132"/>
      <c r="C230" s="132"/>
      <c r="D230" s="132"/>
    </row>
    <row r="231" spans="2:4" x14ac:dyDescent="0.25">
      <c r="B231" s="132"/>
      <c r="C231" s="132"/>
      <c r="D231" s="132"/>
    </row>
    <row r="232" spans="2:4" x14ac:dyDescent="0.25">
      <c r="B232" s="132"/>
      <c r="C232" s="132"/>
      <c r="D232" s="132"/>
    </row>
  </sheetData>
  <mergeCells count="4">
    <mergeCell ref="B1:D1"/>
    <mergeCell ref="B11:D11"/>
    <mergeCell ref="B12:D13"/>
    <mergeCell ref="B14:D14"/>
  </mergeCells>
  <dataValidations count="1">
    <dataValidation type="list" allowBlank="1" showInputMessage="1" showErrorMessage="1" sqref="G210" xr:uid="{AB7C9CDC-C88A-435C-A904-1EBD946CDB2D}">
      <formula1>$F$210:$F$221</formula1>
    </dataValidation>
  </dataValidations>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6E491-E9D6-450B-8B3E-12BA0230C834}">
  <dimension ref="B2:G19"/>
  <sheetViews>
    <sheetView workbookViewId="0">
      <selection activeCell="G5" sqref="G5"/>
    </sheetView>
  </sheetViews>
  <sheetFormatPr baseColWidth="10" defaultRowHeight="15" x14ac:dyDescent="0.25"/>
  <cols>
    <col min="3" max="3" width="23" customWidth="1"/>
    <col min="4" max="4" width="25.5703125" customWidth="1"/>
    <col min="5" max="5" width="14.7109375" customWidth="1"/>
    <col min="7" max="7" width="24.7109375" customWidth="1"/>
  </cols>
  <sheetData>
    <row r="2" spans="2:7" x14ac:dyDescent="0.25">
      <c r="B2" s="920" t="s">
        <v>102</v>
      </c>
      <c r="C2" s="920"/>
      <c r="D2" s="920"/>
      <c r="E2" s="920"/>
      <c r="F2" s="920"/>
      <c r="G2" s="920"/>
    </row>
    <row r="3" spans="2:7" x14ac:dyDescent="0.25">
      <c r="B3" s="920" t="s">
        <v>103</v>
      </c>
      <c r="C3" s="920"/>
      <c r="D3" s="920"/>
      <c r="E3" s="920" t="s">
        <v>104</v>
      </c>
      <c r="F3" s="920"/>
      <c r="G3" s="134" t="s">
        <v>97</v>
      </c>
    </row>
    <row r="4" spans="2:7" ht="45.75" customHeight="1" x14ac:dyDescent="0.25">
      <c r="B4" s="921" t="s">
        <v>109</v>
      </c>
      <c r="C4" s="922" t="s">
        <v>108</v>
      </c>
      <c r="D4" s="55" t="s">
        <v>105</v>
      </c>
      <c r="E4" s="923" t="s">
        <v>96</v>
      </c>
      <c r="F4" s="924"/>
      <c r="G4" s="33">
        <v>0.25</v>
      </c>
    </row>
    <row r="5" spans="2:7" ht="78.75" customHeight="1" x14ac:dyDescent="0.25">
      <c r="B5" s="921"/>
      <c r="C5" s="922"/>
      <c r="D5" s="55" t="s">
        <v>106</v>
      </c>
      <c r="E5" s="923" t="s">
        <v>98</v>
      </c>
      <c r="F5" s="924"/>
      <c r="G5" s="33">
        <v>0.15</v>
      </c>
    </row>
    <row r="6" spans="2:7" ht="84.75" customHeight="1" x14ac:dyDescent="0.25">
      <c r="B6" s="921"/>
      <c r="C6" s="922"/>
      <c r="D6" s="55" t="s">
        <v>107</v>
      </c>
      <c r="E6" s="923" t="s">
        <v>99</v>
      </c>
      <c r="F6" s="924"/>
      <c r="G6" s="33">
        <v>0.1</v>
      </c>
    </row>
    <row r="7" spans="2:7" ht="123" customHeight="1" x14ac:dyDescent="0.25">
      <c r="B7" s="921"/>
      <c r="C7" s="922" t="s">
        <v>110</v>
      </c>
      <c r="D7" s="55" t="s">
        <v>111</v>
      </c>
      <c r="E7" s="923" t="s">
        <v>100</v>
      </c>
      <c r="F7" s="924"/>
      <c r="G7" s="33">
        <v>0.25</v>
      </c>
    </row>
    <row r="8" spans="2:7" ht="74.25" customHeight="1" x14ac:dyDescent="0.25">
      <c r="B8" s="921"/>
      <c r="C8" s="922"/>
      <c r="D8" s="55" t="s">
        <v>112</v>
      </c>
      <c r="E8" s="923" t="s">
        <v>101</v>
      </c>
      <c r="F8" s="924"/>
      <c r="G8" s="33">
        <v>0.15</v>
      </c>
    </row>
    <row r="9" spans="2:7" x14ac:dyDescent="0.25">
      <c r="B9" s="1"/>
      <c r="C9" s="1"/>
      <c r="D9" s="1"/>
      <c r="E9" s="1"/>
      <c r="F9" s="1"/>
      <c r="G9" s="1"/>
    </row>
    <row r="10" spans="2:7" x14ac:dyDescent="0.25">
      <c r="B10" s="1"/>
      <c r="C10" s="1"/>
      <c r="D10" s="1"/>
      <c r="E10" s="1"/>
      <c r="F10" s="1"/>
      <c r="G10" s="1"/>
    </row>
    <row r="11" spans="2:7" ht="15.75" x14ac:dyDescent="0.25">
      <c r="B11" s="914" t="s">
        <v>170</v>
      </c>
      <c r="C11" s="914"/>
      <c r="D11" s="914"/>
      <c r="E11" s="914"/>
      <c r="F11" s="914"/>
      <c r="G11" s="914"/>
    </row>
    <row r="12" spans="2:7" x14ac:dyDescent="0.25">
      <c r="B12" s="915" t="s">
        <v>171</v>
      </c>
      <c r="C12" s="916"/>
      <c r="D12" s="916"/>
      <c r="E12" s="916"/>
      <c r="F12" s="916"/>
      <c r="G12" s="916"/>
    </row>
    <row r="13" spans="2:7" x14ac:dyDescent="0.25">
      <c r="B13" s="34" t="s">
        <v>0</v>
      </c>
      <c r="C13" s="917" t="s">
        <v>172</v>
      </c>
      <c r="D13" s="917"/>
      <c r="E13" s="918" t="s">
        <v>173</v>
      </c>
      <c r="F13" s="919"/>
      <c r="G13" s="56" t="s">
        <v>174</v>
      </c>
    </row>
    <row r="14" spans="2:7" ht="52.5" customHeight="1" x14ac:dyDescent="0.25">
      <c r="B14" s="2"/>
      <c r="C14" s="8" t="s">
        <v>175</v>
      </c>
      <c r="D14" s="35">
        <v>0.6</v>
      </c>
      <c r="E14" s="8" t="s">
        <v>176</v>
      </c>
      <c r="F14" s="35">
        <v>0.4</v>
      </c>
      <c r="G14" s="8" t="s">
        <v>177</v>
      </c>
    </row>
    <row r="15" spans="2:7" ht="36" x14ac:dyDescent="0.25">
      <c r="B15" s="2"/>
      <c r="C15" s="8" t="s">
        <v>178</v>
      </c>
      <c r="D15" s="35">
        <v>0.36</v>
      </c>
      <c r="E15" s="8" t="s">
        <v>179</v>
      </c>
      <c r="F15" s="35">
        <v>0.3</v>
      </c>
      <c r="G15" s="8" t="s">
        <v>180</v>
      </c>
    </row>
    <row r="16" spans="2:7" ht="39.75" customHeight="1" x14ac:dyDescent="0.25">
      <c r="B16" s="2"/>
      <c r="C16" s="36" t="s">
        <v>181</v>
      </c>
      <c r="D16" s="37">
        <v>0.252</v>
      </c>
      <c r="E16" s="1"/>
      <c r="F16" s="8"/>
      <c r="G16" s="8"/>
    </row>
    <row r="17" spans="2:7" x14ac:dyDescent="0.25">
      <c r="B17" s="2"/>
      <c r="C17" s="8" t="s">
        <v>142</v>
      </c>
      <c r="D17" s="35">
        <v>0.8</v>
      </c>
      <c r="E17" s="8"/>
      <c r="F17" s="8"/>
      <c r="G17" s="8"/>
    </row>
    <row r="18" spans="2:7" ht="24" x14ac:dyDescent="0.25">
      <c r="B18" s="2"/>
      <c r="C18" s="8" t="s">
        <v>182</v>
      </c>
      <c r="D18" s="8" t="s">
        <v>183</v>
      </c>
      <c r="E18" s="8" t="s">
        <v>183</v>
      </c>
      <c r="F18" s="8" t="s">
        <v>183</v>
      </c>
      <c r="G18" s="8" t="s">
        <v>183</v>
      </c>
    </row>
    <row r="19" spans="2:7" ht="39.75" customHeight="1" x14ac:dyDescent="0.25">
      <c r="B19" s="2"/>
      <c r="C19" s="36" t="s">
        <v>184</v>
      </c>
      <c r="D19" s="38">
        <v>0.8</v>
      </c>
      <c r="E19" s="8"/>
      <c r="F19" s="8"/>
      <c r="G19" s="8"/>
    </row>
  </sheetData>
  <mergeCells count="15">
    <mergeCell ref="B11:G11"/>
    <mergeCell ref="B12:G12"/>
    <mergeCell ref="C13:D13"/>
    <mergeCell ref="E13:F13"/>
    <mergeCell ref="B2:G2"/>
    <mergeCell ref="B3:D3"/>
    <mergeCell ref="E3:F3"/>
    <mergeCell ref="B4:B8"/>
    <mergeCell ref="C4:C6"/>
    <mergeCell ref="E4:F4"/>
    <mergeCell ref="E5:F5"/>
    <mergeCell ref="E6:F6"/>
    <mergeCell ref="C7:C8"/>
    <mergeCell ref="E7:F7"/>
    <mergeCell ref="E8:F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31856603FC0A348AA0219C8782AFC9B" ma:contentTypeVersion="8" ma:contentTypeDescription="Crear nuevo documento." ma:contentTypeScope="" ma:versionID="be5e10023bebc11268a6297d803433d2">
  <xsd:schema xmlns:xsd="http://www.w3.org/2001/XMLSchema" xmlns:xs="http://www.w3.org/2001/XMLSchema" xmlns:p="http://schemas.microsoft.com/office/2006/metadata/properties" xmlns:ns3="645d21ac-163d-4f0f-b545-2056ff85ee71" targetNamespace="http://schemas.microsoft.com/office/2006/metadata/properties" ma:root="true" ma:fieldsID="c855f4cfc831d96c8d6db1ed8e812216" ns3:_="">
    <xsd:import namespace="645d21ac-163d-4f0f-b545-2056ff85ee7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5d21ac-163d-4f0f-b545-2056ff85ee7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658895-2D59-405F-846F-32D8F2C61AD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2F3D5A5-FB59-4DBD-9BFD-8AA8DE2BFE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5d21ac-163d-4f0f-b545-2056ff85ee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E43515-3927-4A2D-95E2-934EE5F89E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Instructivo</vt:lpstr>
      <vt:lpstr>Análisis de contexto</vt:lpstr>
      <vt:lpstr>Clasificación Riesgos</vt:lpstr>
      <vt:lpstr>MAPAFINAL</vt:lpstr>
      <vt:lpstr>Matriz Calor Inherente</vt:lpstr>
      <vt:lpstr>Matriz Calor Residual</vt:lpstr>
      <vt:lpstr>Tabla Probabilidad</vt:lpstr>
      <vt:lpstr>Tabla Impacto</vt:lpstr>
      <vt:lpstr>Tabla Valoración de Controles</vt:lpstr>
      <vt:lpstr>TABLA RIESGOS CORRUPCIÓN</vt:lpstr>
      <vt:lpstr>Procesos susceptibles  corrupci</vt:lpstr>
      <vt:lpstr>RIESGOS SEGURIDAD INFORMACIÓN</vt:lpstr>
      <vt:lpstr>TRATAMIENTO </vt:lpstr>
      <vt:lpstr>riesgos auditoria interna</vt:lpstr>
      <vt:lpstr>MAPAFINAL!_Hlk32322058</vt:lpstr>
      <vt:lpstr>MAPAFINAL!_Hlk32850002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Servidor</dc:creator>
  <cp:lastModifiedBy>Usuario</cp:lastModifiedBy>
  <cp:lastPrinted>2019-01-31T19:55:34Z</cp:lastPrinted>
  <dcterms:created xsi:type="dcterms:W3CDTF">2014-07-22T14:01:05Z</dcterms:created>
  <dcterms:modified xsi:type="dcterms:W3CDTF">2022-04-19T16:20:02Z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0x010100B31856603FC0A348AA0219C8782AFC9B</vt:lpwstr>
  </property>
</Properties>
</file>